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/>
  <mc:AlternateContent xmlns:mc="http://schemas.openxmlformats.org/markup-compatibility/2006">
    <mc:Choice Requires="x15">
      <x15ac:absPath xmlns:x15ac="http://schemas.microsoft.com/office/spreadsheetml/2010/11/ac" url="\\Cbk\Сельская бухгалтерия\Бюджет 2021-2023\приложения к проекту бюджета\"/>
    </mc:Choice>
  </mc:AlternateContent>
  <xr:revisionPtr revIDLastSave="0" documentId="8_{D0730C77-244A-4B43-AE1E-1BEE881160D2}" xr6:coauthVersionLast="45" xr6:coauthVersionMax="45" xr10:uidLastSave="{00000000-0000-0000-0000-000000000000}"/>
  <bookViews>
    <workbookView xWindow="-120" yWindow="-120" windowWidth="29040" windowHeight="15840" tabRatio="500" activeTab="2" xr2:uid="{00000000-000D-0000-FFFF-FFFF00000000}"/>
  </bookViews>
  <sheets>
    <sheet name="3" sheetId="1" r:id="rId1"/>
    <sheet name="4" sheetId="2" r:id="rId2"/>
    <sheet name="5" sheetId="3" r:id="rId3"/>
    <sheet name="6" sheetId="4" r:id="rId4"/>
    <sheet name="000" sheetId="5" r:id="rId5"/>
  </sheets>
  <definedNames>
    <definedName name="Excel_BuiltIn__FilterDatabase" localSheetId="2">'5'!$A$9:$I$151</definedName>
    <definedName name="Excel_BuiltIn_Print_Area" localSheetId="1">'4'!$A$1:$J$140</definedName>
    <definedName name="Excel_BuiltIn_Print_Area" localSheetId="2">'5'!$A$1:$K$152</definedName>
    <definedName name="Excel_BuiltIn_Print_Titles" localSheetId="2">'5'!$7:$7</definedName>
    <definedName name="_xlnm.Print_Titles" localSheetId="2">'5'!$7:$7</definedName>
    <definedName name="_xlnm.Print_Area" localSheetId="1">'4'!$A$1:$J$140</definedName>
    <definedName name="_xlnm.Print_Area" localSheetId="2">'5'!$A$1:$K$152</definedName>
  </definedNames>
  <calcPr calcId="181029" calcMode="autoNoTable"/>
</workbook>
</file>

<file path=xl/calcChain.xml><?xml version="1.0" encoding="utf-8"?>
<calcChain xmlns="http://schemas.openxmlformats.org/spreadsheetml/2006/main">
  <c r="J113" i="2" l="1"/>
  <c r="I113" i="2"/>
  <c r="H113" i="2"/>
  <c r="K122" i="3"/>
  <c r="I111" i="2"/>
  <c r="H111" i="2"/>
  <c r="J36" i="2"/>
  <c r="K42" i="3" s="1"/>
  <c r="H32" i="2"/>
  <c r="H18" i="2"/>
  <c r="I19" i="3" s="1"/>
  <c r="I18" i="3" s="1"/>
  <c r="L36" i="2"/>
  <c r="H33" i="2"/>
  <c r="O17" i="2"/>
  <c r="D28" i="1"/>
  <c r="E28" i="1"/>
  <c r="C28" i="1"/>
  <c r="J145" i="3"/>
  <c r="K145" i="3"/>
  <c r="J113" i="3"/>
  <c r="J111" i="3" s="1"/>
  <c r="K113" i="3"/>
  <c r="K111" i="3" s="1"/>
  <c r="J102" i="3"/>
  <c r="K102" i="3"/>
  <c r="J101" i="3"/>
  <c r="J99" i="3" s="1"/>
  <c r="K101" i="3"/>
  <c r="K99" i="3" s="1"/>
  <c r="J70" i="3"/>
  <c r="K70" i="3"/>
  <c r="J68" i="3"/>
  <c r="K68" i="3"/>
  <c r="J43" i="3"/>
  <c r="K43" i="3"/>
  <c r="J41" i="3"/>
  <c r="K41" i="3"/>
  <c r="J35" i="3"/>
  <c r="K35" i="3"/>
  <c r="K20" i="3"/>
  <c r="J19" i="3"/>
  <c r="K19" i="3"/>
  <c r="K18" i="3" s="1"/>
  <c r="I22" i="3"/>
  <c r="J52" i="3"/>
  <c r="J51" i="3" s="1"/>
  <c r="J50" i="3" s="1"/>
  <c r="J49" i="3" s="1"/>
  <c r="J48" i="3" s="1"/>
  <c r="K52" i="3"/>
  <c r="K51" i="3" s="1"/>
  <c r="J21" i="3"/>
  <c r="K21" i="3"/>
  <c r="I36" i="2"/>
  <c r="J42" i="3" s="1"/>
  <c r="H19" i="2"/>
  <c r="D33" i="1"/>
  <c r="E33" i="1"/>
  <c r="C33" i="1"/>
  <c r="J152" i="3"/>
  <c r="J151" i="3" s="1"/>
  <c r="J150" i="3" s="1"/>
  <c r="J149" i="3" s="1"/>
  <c r="J148" i="3" s="1"/>
  <c r="J147" i="3" s="1"/>
  <c r="K152" i="3"/>
  <c r="K151" i="3" s="1"/>
  <c r="K150" i="3" s="1"/>
  <c r="K149" i="3" s="1"/>
  <c r="K148" i="3" s="1"/>
  <c r="K147" i="3" s="1"/>
  <c r="J146" i="3"/>
  <c r="J144" i="3" s="1"/>
  <c r="J143" i="3" s="1"/>
  <c r="J142" i="3" s="1"/>
  <c r="J141" i="3" s="1"/>
  <c r="J140" i="3" s="1"/>
  <c r="J139" i="3" s="1"/>
  <c r="K146" i="3"/>
  <c r="J72" i="3"/>
  <c r="K72" i="3"/>
  <c r="J71" i="3"/>
  <c r="J67" i="3" s="1"/>
  <c r="J66" i="3" s="1"/>
  <c r="J65" i="3" s="1"/>
  <c r="J64" i="3" s="1"/>
  <c r="J63" i="3" s="1"/>
  <c r="K71" i="3"/>
  <c r="J60" i="3"/>
  <c r="K60" i="3"/>
  <c r="J33" i="2"/>
  <c r="I31" i="2"/>
  <c r="J111" i="2"/>
  <c r="I46" i="2"/>
  <c r="I45" i="2"/>
  <c r="I44" i="2" s="1"/>
  <c r="I43" i="2" s="1"/>
  <c r="J46" i="2"/>
  <c r="J45" i="2"/>
  <c r="J44" i="2"/>
  <c r="J43" i="2" s="1"/>
  <c r="J17" i="2"/>
  <c r="I33" i="2"/>
  <c r="J36" i="3" s="1"/>
  <c r="J34" i="3" s="1"/>
  <c r="I19" i="2"/>
  <c r="I17" i="2" s="1"/>
  <c r="C36" i="1"/>
  <c r="I101" i="3"/>
  <c r="I99" i="3"/>
  <c r="I152" i="3"/>
  <c r="I151" i="3"/>
  <c r="I150" i="3" s="1"/>
  <c r="I149" i="3" s="1"/>
  <c r="I148" i="3" s="1"/>
  <c r="I147" i="3" s="1"/>
  <c r="I146" i="3"/>
  <c r="I145" i="3"/>
  <c r="I144" i="3" s="1"/>
  <c r="I143" i="3" s="1"/>
  <c r="I142" i="3" s="1"/>
  <c r="I141" i="3" s="1"/>
  <c r="I140" i="3" s="1"/>
  <c r="I139" i="3" s="1"/>
  <c r="I138" i="3"/>
  <c r="I137" i="3"/>
  <c r="I124" i="3"/>
  <c r="I113" i="3"/>
  <c r="I111" i="3" s="1"/>
  <c r="I107" i="3"/>
  <c r="I106" i="3"/>
  <c r="I102" i="3" s="1"/>
  <c r="I97" i="3"/>
  <c r="I96" i="3"/>
  <c r="I93" i="3"/>
  <c r="I72" i="3"/>
  <c r="I67" i="3" s="1"/>
  <c r="I66" i="3" s="1"/>
  <c r="I65" i="3" s="1"/>
  <c r="I64" i="3" s="1"/>
  <c r="I63" i="3" s="1"/>
  <c r="I71" i="3"/>
  <c r="I70" i="3"/>
  <c r="I68" i="3"/>
  <c r="I62" i="3"/>
  <c r="I60" i="3" s="1"/>
  <c r="I61" i="3"/>
  <c r="I59" i="3"/>
  <c r="I58" i="3" s="1"/>
  <c r="I57" i="3" s="1"/>
  <c r="I56" i="3" s="1"/>
  <c r="I55" i="3" s="1"/>
  <c r="I52" i="3"/>
  <c r="I51" i="3" s="1"/>
  <c r="I50" i="3" s="1"/>
  <c r="I49" i="3" s="1"/>
  <c r="I48" i="3" s="1"/>
  <c r="I45" i="3"/>
  <c r="I44" i="3"/>
  <c r="I43" i="3"/>
  <c r="I42" i="3"/>
  <c r="I41" i="3"/>
  <c r="I40" i="3" s="1"/>
  <c r="I39" i="3"/>
  <c r="I37" i="3" s="1"/>
  <c r="I38" i="3"/>
  <c r="I36" i="3"/>
  <c r="I23" i="3"/>
  <c r="I21" i="3" s="1"/>
  <c r="I20" i="3"/>
  <c r="H53" i="2"/>
  <c r="C14" i="1"/>
  <c r="C13" i="1"/>
  <c r="D14" i="1"/>
  <c r="D13" i="1" s="1"/>
  <c r="E14" i="1"/>
  <c r="E13" i="1"/>
  <c r="E12" i="1" s="1"/>
  <c r="E11" i="1" s="1"/>
  <c r="E10" i="1" s="1"/>
  <c r="F25" i="4" s="1"/>
  <c r="C19" i="1"/>
  <c r="D19" i="1"/>
  <c r="E19" i="1"/>
  <c r="C25" i="1"/>
  <c r="C22" i="1"/>
  <c r="D25" i="1"/>
  <c r="D22" i="1"/>
  <c r="E25" i="1"/>
  <c r="E22" i="1"/>
  <c r="C38" i="1"/>
  <c r="D38" i="1"/>
  <c r="E38" i="1"/>
  <c r="A13" i="2"/>
  <c r="H14" i="2"/>
  <c r="H13" i="2"/>
  <c r="H12" i="2"/>
  <c r="I15" i="2"/>
  <c r="I14" i="2" s="1"/>
  <c r="I13" i="2" s="1"/>
  <c r="I12" i="2" s="1"/>
  <c r="I11" i="2" s="1"/>
  <c r="J15" i="2"/>
  <c r="I16" i="2"/>
  <c r="J16" i="2"/>
  <c r="H24" i="2"/>
  <c r="H23" i="2" s="1"/>
  <c r="H22" i="2" s="1"/>
  <c r="H21" i="2" s="1"/>
  <c r="I24" i="2"/>
  <c r="J24" i="2"/>
  <c r="A25" i="2"/>
  <c r="H25" i="2"/>
  <c r="I25" i="2"/>
  <c r="J25" i="2"/>
  <c r="H26" i="2"/>
  <c r="I26" i="2"/>
  <c r="J26" i="2"/>
  <c r="H27" i="2"/>
  <c r="I27" i="2"/>
  <c r="J27" i="2"/>
  <c r="A39" i="2"/>
  <c r="I39" i="2"/>
  <c r="J39" i="2"/>
  <c r="H40" i="2"/>
  <c r="I41" i="2"/>
  <c r="J38" i="3" s="1"/>
  <c r="J37" i="3" s="1"/>
  <c r="J41" i="2"/>
  <c r="K38" i="3" s="1"/>
  <c r="K37" i="3" s="1"/>
  <c r="H46" i="2"/>
  <c r="H45" i="2"/>
  <c r="H44" i="2" s="1"/>
  <c r="H43" i="2" s="1"/>
  <c r="A53" i="2"/>
  <c r="A54" i="2"/>
  <c r="H60" i="2"/>
  <c r="H59" i="2"/>
  <c r="H58" i="2"/>
  <c r="H57" i="2"/>
  <c r="H56" i="2" s="1"/>
  <c r="I60" i="2"/>
  <c r="I59" i="2" s="1"/>
  <c r="I58" i="2" s="1"/>
  <c r="I57" i="2" s="1"/>
  <c r="I56" i="2" s="1"/>
  <c r="J60" i="2"/>
  <c r="J59" i="2"/>
  <c r="J58" i="2" s="1"/>
  <c r="J57" i="2" s="1"/>
  <c r="J56" i="2" s="1"/>
  <c r="H70" i="2"/>
  <c r="I70" i="2"/>
  <c r="I69" i="2" s="1"/>
  <c r="I68" i="2" s="1"/>
  <c r="I67" i="2" s="1"/>
  <c r="I66" i="2" s="1"/>
  <c r="I65" i="2" s="1"/>
  <c r="J70" i="2"/>
  <c r="H71" i="2"/>
  <c r="I71" i="2"/>
  <c r="J71" i="2"/>
  <c r="H72" i="2"/>
  <c r="I72" i="2"/>
  <c r="J72" i="2"/>
  <c r="H73" i="2"/>
  <c r="I73" i="2"/>
  <c r="J73" i="2"/>
  <c r="H74" i="2"/>
  <c r="I74" i="2"/>
  <c r="J74" i="2"/>
  <c r="H76" i="2"/>
  <c r="I76" i="2"/>
  <c r="J76" i="2"/>
  <c r="H81" i="2"/>
  <c r="I81" i="2"/>
  <c r="J81" i="2"/>
  <c r="H82" i="2"/>
  <c r="I82" i="2"/>
  <c r="J82" i="2"/>
  <c r="A83" i="2"/>
  <c r="H75" i="2"/>
  <c r="A84" i="2"/>
  <c r="I84" i="2"/>
  <c r="I83" i="2" s="1"/>
  <c r="J84" i="2"/>
  <c r="J83" i="2" s="1"/>
  <c r="A85" i="2"/>
  <c r="I85" i="2"/>
  <c r="J85" i="2"/>
  <c r="A86" i="2"/>
  <c r="I86" i="2"/>
  <c r="J86" i="2"/>
  <c r="H90" i="2"/>
  <c r="J90" i="2"/>
  <c r="I90" i="2"/>
  <c r="H93" i="2"/>
  <c r="H103" i="2"/>
  <c r="H102" i="2" s="1"/>
  <c r="I103" i="2"/>
  <c r="I102" i="2" s="1"/>
  <c r="J103" i="2"/>
  <c r="J102" i="2" s="1"/>
  <c r="H106" i="2"/>
  <c r="I106" i="2"/>
  <c r="J106" i="2"/>
  <c r="H107" i="2"/>
  <c r="H105" i="2"/>
  <c r="I107" i="2"/>
  <c r="J107" i="2"/>
  <c r="H109" i="2"/>
  <c r="H108" i="2" s="1"/>
  <c r="I109" i="2"/>
  <c r="J109" i="2"/>
  <c r="H110" i="2"/>
  <c r="I110" i="2"/>
  <c r="J110" i="2"/>
  <c r="J108" i="2" s="1"/>
  <c r="H114" i="2"/>
  <c r="I114" i="2"/>
  <c r="J114" i="2"/>
  <c r="A116" i="2"/>
  <c r="H116" i="2"/>
  <c r="I116" i="2"/>
  <c r="J116" i="2"/>
  <c r="A117" i="2"/>
  <c r="H122" i="2"/>
  <c r="H121" i="2"/>
  <c r="H120" i="2" s="1"/>
  <c r="I122" i="2"/>
  <c r="I121" i="2" s="1"/>
  <c r="I120" i="2" s="1"/>
  <c r="I119" i="2" s="1"/>
  <c r="I118" i="2" s="1"/>
  <c r="J122" i="2"/>
  <c r="J121" i="2" s="1"/>
  <c r="J120" i="2" s="1"/>
  <c r="H124" i="2"/>
  <c r="H123" i="2" s="1"/>
  <c r="I124" i="2"/>
  <c r="I123" i="2" s="1"/>
  <c r="J124" i="2"/>
  <c r="J123" i="2" s="1"/>
  <c r="H131" i="2"/>
  <c r="H130" i="2"/>
  <c r="H129" i="2"/>
  <c r="H128" i="2"/>
  <c r="H127" i="2" s="1"/>
  <c r="H126" i="2"/>
  <c r="I131" i="2"/>
  <c r="I130" i="2"/>
  <c r="I129" i="2" s="1"/>
  <c r="I128" i="2"/>
  <c r="I127" i="2"/>
  <c r="I126" i="2" s="1"/>
  <c r="J131" i="2"/>
  <c r="J130" i="2"/>
  <c r="J129" i="2"/>
  <c r="J128" i="2" s="1"/>
  <c r="J127" i="2" s="1"/>
  <c r="J126" i="2" s="1"/>
  <c r="H138" i="2"/>
  <c r="H137" i="2" s="1"/>
  <c r="H136" i="2" s="1"/>
  <c r="H135" i="2" s="1"/>
  <c r="H134" i="2" s="1"/>
  <c r="I16" i="3"/>
  <c r="J16" i="3"/>
  <c r="K16" i="3"/>
  <c r="A17" i="3"/>
  <c r="I17" i="3"/>
  <c r="J17" i="3"/>
  <c r="K17" i="3"/>
  <c r="A20" i="3"/>
  <c r="I28" i="3"/>
  <c r="J28" i="3"/>
  <c r="K28" i="3"/>
  <c r="A29" i="3"/>
  <c r="I29" i="3"/>
  <c r="J29" i="3"/>
  <c r="K29" i="3"/>
  <c r="I30" i="3"/>
  <c r="J30" i="3"/>
  <c r="K30" i="3"/>
  <c r="I31" i="3"/>
  <c r="J31" i="3"/>
  <c r="K31" i="3"/>
  <c r="K27" i="3" s="1"/>
  <c r="K26" i="3" s="1"/>
  <c r="K25" i="3" s="1"/>
  <c r="A36" i="3"/>
  <c r="A39" i="3"/>
  <c r="H34" i="2"/>
  <c r="J44" i="3"/>
  <c r="I38" i="2" s="1"/>
  <c r="I34" i="2" s="1"/>
  <c r="I30" i="2" s="1"/>
  <c r="I29" i="2" s="1"/>
  <c r="I28" i="2" s="1"/>
  <c r="K44" i="3"/>
  <c r="J38" i="2"/>
  <c r="A45" i="3"/>
  <c r="J45" i="3"/>
  <c r="K45" i="3"/>
  <c r="I47" i="3"/>
  <c r="J47" i="3"/>
  <c r="K47" i="3"/>
  <c r="K50" i="3"/>
  <c r="K49" i="3" s="1"/>
  <c r="K48" i="3" s="1"/>
  <c r="I53" i="3"/>
  <c r="J53" i="3"/>
  <c r="K53" i="3"/>
  <c r="I51" i="2"/>
  <c r="I50" i="2" s="1"/>
  <c r="I49" i="2"/>
  <c r="I48" i="2"/>
  <c r="J51" i="2"/>
  <c r="J50" i="2" s="1"/>
  <c r="J49" i="2"/>
  <c r="J48" i="2"/>
  <c r="A60" i="3"/>
  <c r="A61" i="3"/>
  <c r="A70" i="3"/>
  <c r="I76" i="3"/>
  <c r="I75" i="3"/>
  <c r="I74" i="3" s="1"/>
  <c r="I73" i="3" s="1"/>
  <c r="I77" i="3"/>
  <c r="J77" i="3"/>
  <c r="J76" i="3" s="1"/>
  <c r="J75" i="3"/>
  <c r="J74" i="3" s="1"/>
  <c r="J73" i="3" s="1"/>
  <c r="K77" i="3"/>
  <c r="K76" i="3"/>
  <c r="K75" i="3" s="1"/>
  <c r="K74" i="3" s="1"/>
  <c r="K73" i="3" s="1"/>
  <c r="I84" i="3"/>
  <c r="J84" i="3"/>
  <c r="K84" i="3"/>
  <c r="I89" i="3"/>
  <c r="J89" i="3"/>
  <c r="J88" i="3" s="1"/>
  <c r="J87" i="3" s="1"/>
  <c r="J86" i="3" s="1"/>
  <c r="J85" i="3" s="1"/>
  <c r="K89" i="3"/>
  <c r="K88" i="3" s="1"/>
  <c r="K87" i="3" s="1"/>
  <c r="K86" i="3" s="1"/>
  <c r="K85" i="3" s="1"/>
  <c r="I90" i="3"/>
  <c r="I88" i="3" s="1"/>
  <c r="I87" i="3" s="1"/>
  <c r="I86" i="3" s="1"/>
  <c r="I85" i="3" s="1"/>
  <c r="J90" i="3"/>
  <c r="K90" i="3"/>
  <c r="A91" i="3"/>
  <c r="A92" i="3"/>
  <c r="J92" i="3"/>
  <c r="J91" i="3" s="1"/>
  <c r="J83" i="3" s="1"/>
  <c r="K92" i="3"/>
  <c r="K91" i="3" s="1"/>
  <c r="K83" i="3" s="1"/>
  <c r="A94" i="3"/>
  <c r="J94" i="3"/>
  <c r="K94" i="3"/>
  <c r="A95" i="3"/>
  <c r="A99" i="3"/>
  <c r="A100" i="3"/>
  <c r="A101" i="3"/>
  <c r="I114" i="3"/>
  <c r="J114" i="3"/>
  <c r="K114" i="3"/>
  <c r="I117" i="3"/>
  <c r="J117" i="3"/>
  <c r="K117" i="3"/>
  <c r="J124" i="3"/>
  <c r="K124" i="3"/>
  <c r="A125" i="3"/>
  <c r="A126" i="3"/>
  <c r="I126" i="3"/>
  <c r="I125" i="3" s="1"/>
  <c r="J126" i="3"/>
  <c r="J125" i="3"/>
  <c r="K126" i="3"/>
  <c r="K125" i="3" s="1"/>
  <c r="I132" i="3"/>
  <c r="J132" i="3"/>
  <c r="K132" i="3"/>
  <c r="I135" i="3"/>
  <c r="I134" i="3" s="1"/>
  <c r="I133" i="3"/>
  <c r="J135" i="3"/>
  <c r="J134" i="3" s="1"/>
  <c r="J133" i="3" s="1"/>
  <c r="J130" i="3" s="1"/>
  <c r="J129" i="3" s="1"/>
  <c r="J128" i="3" s="1"/>
  <c r="J127" i="3" s="1"/>
  <c r="K135" i="3"/>
  <c r="K134" i="3" s="1"/>
  <c r="K133" i="3" s="1"/>
  <c r="A9" i="4"/>
  <c r="A10" i="4"/>
  <c r="A11" i="4"/>
  <c r="A12" i="4" s="1"/>
  <c r="A13" i="4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D15" i="4"/>
  <c r="D14" i="4"/>
  <c r="D13" i="4" s="1"/>
  <c r="E15" i="4"/>
  <c r="E14" i="4" s="1"/>
  <c r="E13" i="4"/>
  <c r="F15" i="4"/>
  <c r="F14" i="4" s="1"/>
  <c r="F13" i="4" s="1"/>
  <c r="B6" i="5"/>
  <c r="I17" i="5"/>
  <c r="J17" i="5"/>
  <c r="K17" i="5"/>
  <c r="O20" i="5"/>
  <c r="I23" i="5"/>
  <c r="I22" i="5" s="1"/>
  <c r="I21" i="5" s="1"/>
  <c r="I20" i="5" s="1"/>
  <c r="K23" i="5"/>
  <c r="K22" i="5" s="1"/>
  <c r="K21" i="5" s="1"/>
  <c r="K20" i="5" s="1"/>
  <c r="K14" i="5" s="1"/>
  <c r="J24" i="5"/>
  <c r="J23" i="5" s="1"/>
  <c r="J22" i="5" s="1"/>
  <c r="J21" i="5" s="1"/>
  <c r="J20" i="5" s="1"/>
  <c r="J25" i="5"/>
  <c r="I29" i="5"/>
  <c r="I28" i="5"/>
  <c r="I27" i="5" s="1"/>
  <c r="J29" i="5"/>
  <c r="J28" i="5" s="1"/>
  <c r="J27" i="5" s="1"/>
  <c r="K29" i="5"/>
  <c r="K28" i="5" s="1"/>
  <c r="K27" i="5" s="1"/>
  <c r="I36" i="5"/>
  <c r="I35" i="5" s="1"/>
  <c r="I34" i="5" s="1"/>
  <c r="K36" i="5"/>
  <c r="J37" i="5"/>
  <c r="J36" i="5" s="1"/>
  <c r="J35" i="5" s="1"/>
  <c r="J34" i="5" s="1"/>
  <c r="J38" i="5"/>
  <c r="I39" i="5"/>
  <c r="K39" i="5"/>
  <c r="J40" i="5"/>
  <c r="J39" i="5" s="1"/>
  <c r="K40" i="5"/>
  <c r="I45" i="5"/>
  <c r="I46" i="3"/>
  <c r="J45" i="5"/>
  <c r="J46" i="3" s="1"/>
  <c r="K45" i="5"/>
  <c r="I50" i="5"/>
  <c r="I49" i="5"/>
  <c r="I48" i="5"/>
  <c r="I47" i="5" s="1"/>
  <c r="J50" i="5"/>
  <c r="J49" i="5"/>
  <c r="J48" i="5"/>
  <c r="J47" i="5" s="1"/>
  <c r="K50" i="5"/>
  <c r="K49" i="5"/>
  <c r="K48" i="5"/>
  <c r="K47" i="5" s="1"/>
  <c r="I55" i="5"/>
  <c r="I54" i="5"/>
  <c r="I53" i="5" s="1"/>
  <c r="I52" i="5" s="1"/>
  <c r="J55" i="5"/>
  <c r="J54" i="5"/>
  <c r="J53" i="5" s="1"/>
  <c r="J52" i="5"/>
  <c r="K55" i="5"/>
  <c r="K54" i="5"/>
  <c r="K53" i="5" s="1"/>
  <c r="K52" i="5" s="1"/>
  <c r="I56" i="5"/>
  <c r="I57" i="5"/>
  <c r="J57" i="5"/>
  <c r="K57" i="5"/>
  <c r="A59" i="5"/>
  <c r="A62" i="3"/>
  <c r="K63" i="5"/>
  <c r="K62" i="5" s="1"/>
  <c r="K61" i="5" s="1"/>
  <c r="K60" i="5" s="1"/>
  <c r="I64" i="5"/>
  <c r="I63" i="5" s="1"/>
  <c r="I62" i="5" s="1"/>
  <c r="I61" i="5" s="1"/>
  <c r="I60" i="5" s="1"/>
  <c r="J64" i="5"/>
  <c r="J63" i="5" s="1"/>
  <c r="J62" i="5" s="1"/>
  <c r="J61" i="5" s="1"/>
  <c r="J60" i="5" s="1"/>
  <c r="K64" i="5"/>
  <c r="I74" i="5"/>
  <c r="I73" i="5" s="1"/>
  <c r="I72" i="5" s="1"/>
  <c r="I71" i="5" s="1"/>
  <c r="I70" i="5" s="1"/>
  <c r="J74" i="5"/>
  <c r="J73" i="5"/>
  <c r="J72" i="5" s="1"/>
  <c r="J71" i="5" s="1"/>
  <c r="J70" i="5" s="1"/>
  <c r="K74" i="5"/>
  <c r="K73" i="5"/>
  <c r="K72" i="5" s="1"/>
  <c r="K71" i="5" s="1"/>
  <c r="K70" i="5" s="1"/>
  <c r="I83" i="5"/>
  <c r="I82" i="5" s="1"/>
  <c r="I81" i="5" s="1"/>
  <c r="J83" i="5"/>
  <c r="J82" i="5" s="1"/>
  <c r="J81" i="5" s="1"/>
  <c r="J80" i="5" s="1"/>
  <c r="I75" i="2" s="1"/>
  <c r="I84" i="5"/>
  <c r="J84" i="5"/>
  <c r="K84" i="5"/>
  <c r="K83" i="5" s="1"/>
  <c r="K82" i="5" s="1"/>
  <c r="K81" i="5" s="1"/>
  <c r="K80" i="5" s="1"/>
  <c r="J75" i="2" s="1"/>
  <c r="I89" i="5"/>
  <c r="I91" i="5"/>
  <c r="I87" i="5" s="1"/>
  <c r="I80" i="5" s="1"/>
  <c r="J91" i="5"/>
  <c r="J87" i="5"/>
  <c r="K91" i="5"/>
  <c r="K87" i="5"/>
  <c r="A92" i="5"/>
  <c r="A94" i="5"/>
  <c r="I93" i="5"/>
  <c r="I95" i="5"/>
  <c r="J95" i="5"/>
  <c r="K95" i="5"/>
  <c r="I101" i="5"/>
  <c r="I100" i="5"/>
  <c r="I99" i="5" s="1"/>
  <c r="I98" i="5" s="1"/>
  <c r="J101" i="5"/>
  <c r="K101" i="5"/>
  <c r="I104" i="5"/>
  <c r="J104" i="5"/>
  <c r="K104" i="5"/>
  <c r="I107" i="5"/>
  <c r="J107" i="5"/>
  <c r="K107" i="5"/>
  <c r="I110" i="5"/>
  <c r="J110" i="5"/>
  <c r="K110" i="5"/>
  <c r="I113" i="5"/>
  <c r="J113" i="5"/>
  <c r="J123" i="3"/>
  <c r="K113" i="5"/>
  <c r="K123" i="3" s="1"/>
  <c r="I115" i="5"/>
  <c r="J115" i="5"/>
  <c r="J100" i="5"/>
  <c r="K115" i="5"/>
  <c r="I120" i="5"/>
  <c r="I119" i="5" s="1"/>
  <c r="J120" i="5"/>
  <c r="J119" i="5"/>
  <c r="K120" i="5"/>
  <c r="K119" i="5" s="1"/>
  <c r="I122" i="5"/>
  <c r="I123" i="5"/>
  <c r="J123" i="5"/>
  <c r="J122" i="5" s="1"/>
  <c r="J118" i="5" s="1"/>
  <c r="J117" i="5" s="1"/>
  <c r="K123" i="5"/>
  <c r="K122" i="5" s="1"/>
  <c r="K118" i="5" s="1"/>
  <c r="K117" i="5" s="1"/>
  <c r="K128" i="5"/>
  <c r="K127" i="5" s="1"/>
  <c r="K126" i="5" s="1"/>
  <c r="K125" i="5" s="1"/>
  <c r="I130" i="5"/>
  <c r="I129" i="5" s="1"/>
  <c r="I128" i="5" s="1"/>
  <c r="I127" i="5" s="1"/>
  <c r="I126" i="5" s="1"/>
  <c r="I125" i="5" s="1"/>
  <c r="J130" i="5"/>
  <c r="J129" i="5"/>
  <c r="J128" i="5" s="1"/>
  <c r="J127" i="5"/>
  <c r="J126" i="5"/>
  <c r="J125" i="5" s="1"/>
  <c r="K130" i="5"/>
  <c r="K129" i="5" s="1"/>
  <c r="I136" i="5"/>
  <c r="I135" i="5" s="1"/>
  <c r="I134" i="5" s="1"/>
  <c r="I133" i="5" s="1"/>
  <c r="I132" i="5" s="1"/>
  <c r="J136" i="5"/>
  <c r="J135" i="5" s="1"/>
  <c r="J134" i="5" s="1"/>
  <c r="J133" i="5" s="1"/>
  <c r="J132" i="5" s="1"/>
  <c r="K136" i="5"/>
  <c r="K135" i="5"/>
  <c r="K134" i="5"/>
  <c r="K133" i="5"/>
  <c r="K132" i="5" s="1"/>
  <c r="J99" i="5"/>
  <c r="J98" i="5" s="1"/>
  <c r="J93" i="5" s="1"/>
  <c r="K35" i="5"/>
  <c r="K34" i="5" s="1"/>
  <c r="I138" i="2"/>
  <c r="I137" i="2" s="1"/>
  <c r="I136" i="2" s="1"/>
  <c r="I135" i="2" s="1"/>
  <c r="I134" i="2" s="1"/>
  <c r="J58" i="3"/>
  <c r="J57" i="3" s="1"/>
  <c r="J56" i="3" s="1"/>
  <c r="J55" i="3" s="1"/>
  <c r="K15" i="3"/>
  <c r="K14" i="3" s="1"/>
  <c r="K13" i="3" s="1"/>
  <c r="K16" i="5"/>
  <c r="K15" i="5"/>
  <c r="K46" i="3"/>
  <c r="K58" i="3"/>
  <c r="K57" i="3"/>
  <c r="K56" i="3"/>
  <c r="K55" i="3"/>
  <c r="J138" i="2"/>
  <c r="J137" i="2" s="1"/>
  <c r="J136" i="2" s="1"/>
  <c r="J135" i="2" s="1"/>
  <c r="J134" i="2" s="1"/>
  <c r="H51" i="2"/>
  <c r="H50" i="2"/>
  <c r="H49" i="2" s="1"/>
  <c r="H48" i="2" s="1"/>
  <c r="H69" i="2"/>
  <c r="H68" i="2" s="1"/>
  <c r="H67" i="2" s="1"/>
  <c r="H66" i="2" s="1"/>
  <c r="H65" i="2" s="1"/>
  <c r="I91" i="3"/>
  <c r="I83" i="3" s="1"/>
  <c r="K144" i="3"/>
  <c r="K143" i="3" s="1"/>
  <c r="K142" i="3" s="1"/>
  <c r="K141" i="3" s="1"/>
  <c r="K140" i="3" s="1"/>
  <c r="K139" i="3" s="1"/>
  <c r="I130" i="3"/>
  <c r="I129" i="3" s="1"/>
  <c r="I128" i="3" s="1"/>
  <c r="I127" i="3" s="1"/>
  <c r="J69" i="2"/>
  <c r="J68" i="2" s="1"/>
  <c r="J67" i="2" s="1"/>
  <c r="J66" i="2" s="1"/>
  <c r="J65" i="2" s="1"/>
  <c r="J122" i="3"/>
  <c r="O16" i="2"/>
  <c r="P16" i="2" s="1"/>
  <c r="C12" i="1"/>
  <c r="C11" i="1" s="1"/>
  <c r="C10" i="1" s="1"/>
  <c r="D25" i="4" s="1"/>
  <c r="D20" i="4" s="1"/>
  <c r="D19" i="4" s="1"/>
  <c r="D17" i="4" s="1"/>
  <c r="D12" i="1"/>
  <c r="D11" i="1"/>
  <c r="D10" i="1" s="1"/>
  <c r="E25" i="4" s="1"/>
  <c r="K26" i="5" l="1"/>
  <c r="K13" i="5"/>
  <c r="K12" i="5" s="1"/>
  <c r="K11" i="5" s="1"/>
  <c r="F26" i="4" s="1"/>
  <c r="F22" i="4" s="1"/>
  <c r="F21" i="4" s="1"/>
  <c r="F18" i="4" s="1"/>
  <c r="E27" i="4"/>
  <c r="E12" i="4" s="1"/>
  <c r="E11" i="4" s="1"/>
  <c r="E10" i="4" s="1"/>
  <c r="E9" i="4" s="1"/>
  <c r="J26" i="5"/>
  <c r="F20" i="4"/>
  <c r="F19" i="4" s="1"/>
  <c r="F17" i="4" s="1"/>
  <c r="I15" i="3"/>
  <c r="I14" i="3" s="1"/>
  <c r="I13" i="3" s="1"/>
  <c r="I12" i="3" s="1"/>
  <c r="I11" i="3" s="1"/>
  <c r="I16" i="5"/>
  <c r="I15" i="5" s="1"/>
  <c r="I14" i="5" s="1"/>
  <c r="K130" i="3"/>
  <c r="K129" i="3" s="1"/>
  <c r="K128" i="3" s="1"/>
  <c r="K127" i="3" s="1"/>
  <c r="J40" i="3"/>
  <c r="J34" i="2"/>
  <c r="K100" i="5"/>
  <c r="K99" i="5" s="1"/>
  <c r="K98" i="5" s="1"/>
  <c r="K93" i="5" s="1"/>
  <c r="J16" i="5"/>
  <c r="J15" i="5" s="1"/>
  <c r="J14" i="5" s="1"/>
  <c r="J13" i="5" s="1"/>
  <c r="J12" i="5" s="1"/>
  <c r="J11" i="5" s="1"/>
  <c r="E26" i="4" s="1"/>
  <c r="E22" i="4" s="1"/>
  <c r="E21" i="4" s="1"/>
  <c r="E18" i="4" s="1"/>
  <c r="J15" i="3"/>
  <c r="J14" i="3" s="1"/>
  <c r="J13" i="3" s="1"/>
  <c r="J12" i="3" s="1"/>
  <c r="I108" i="2"/>
  <c r="H80" i="2"/>
  <c r="H79" i="2" s="1"/>
  <c r="H78" i="2" s="1"/>
  <c r="H77" i="2" s="1"/>
  <c r="K36" i="3"/>
  <c r="J31" i="2"/>
  <c r="H17" i="2"/>
  <c r="H11" i="2" s="1"/>
  <c r="J105" i="2"/>
  <c r="H31" i="2"/>
  <c r="H30" i="2" s="1"/>
  <c r="H29" i="2" s="1"/>
  <c r="H28" i="2" s="1"/>
  <c r="H20" i="2" s="1"/>
  <c r="H10" i="2" s="1"/>
  <c r="I35" i="3"/>
  <c r="I34" i="3" s="1"/>
  <c r="I33" i="3" s="1"/>
  <c r="I32" i="3" s="1"/>
  <c r="K34" i="3"/>
  <c r="K12" i="3"/>
  <c r="I118" i="5"/>
  <c r="I117" i="5" s="1"/>
  <c r="I26" i="5"/>
  <c r="I27" i="3"/>
  <c r="I26" i="3" s="1"/>
  <c r="I25" i="3" s="1"/>
  <c r="I24" i="3" s="1"/>
  <c r="J20" i="3"/>
  <c r="J18" i="3" s="1"/>
  <c r="K67" i="3"/>
  <c r="K66" i="3" s="1"/>
  <c r="K65" i="3" s="1"/>
  <c r="K64" i="3" s="1"/>
  <c r="K63" i="3" s="1"/>
  <c r="K40" i="3"/>
  <c r="J27" i="3"/>
  <c r="J26" i="3" s="1"/>
  <c r="J25" i="3" s="1"/>
  <c r="I105" i="2"/>
  <c r="J80" i="2"/>
  <c r="J79" i="2" s="1"/>
  <c r="J78" i="2" s="1"/>
  <c r="J77" i="2" s="1"/>
  <c r="I80" i="2"/>
  <c r="I79" i="2" s="1"/>
  <c r="I78" i="2" s="1"/>
  <c r="I77" i="2" s="1"/>
  <c r="J23" i="2"/>
  <c r="J22" i="2" s="1"/>
  <c r="J21" i="2" s="1"/>
  <c r="I23" i="2"/>
  <c r="I22" i="2" s="1"/>
  <c r="I21" i="2" s="1"/>
  <c r="J14" i="2"/>
  <c r="J13" i="2" s="1"/>
  <c r="J12" i="2" s="1"/>
  <c r="J11" i="2" s="1"/>
  <c r="J101" i="2"/>
  <c r="J100" i="2" s="1"/>
  <c r="J99" i="2" s="1"/>
  <c r="J89" i="2" s="1"/>
  <c r="J120" i="3"/>
  <c r="J110" i="3" s="1"/>
  <c r="J109" i="3" s="1"/>
  <c r="J108" i="3" s="1"/>
  <c r="J98" i="3" s="1"/>
  <c r="I122" i="3"/>
  <c r="N19" i="2"/>
  <c r="H101" i="2"/>
  <c r="H100" i="2" s="1"/>
  <c r="H99" i="2" s="1"/>
  <c r="H89" i="2" s="1"/>
  <c r="I120" i="3"/>
  <c r="I110" i="3" s="1"/>
  <c r="I109" i="3" s="1"/>
  <c r="I108" i="3" s="1"/>
  <c r="I98" i="3" s="1"/>
  <c r="J119" i="2"/>
  <c r="J118" i="2" s="1"/>
  <c r="I20" i="2"/>
  <c r="I10" i="2" s="1"/>
  <c r="J33" i="3"/>
  <c r="J32" i="3" s="1"/>
  <c r="J24" i="3" s="1"/>
  <c r="J11" i="3" s="1"/>
  <c r="H119" i="2"/>
  <c r="H118" i="2" s="1"/>
  <c r="K33" i="3"/>
  <c r="K32" i="3" s="1"/>
  <c r="K24" i="3" s="1"/>
  <c r="K11" i="3" s="1"/>
  <c r="J40" i="2"/>
  <c r="K120" i="3"/>
  <c r="K110" i="3" s="1"/>
  <c r="K109" i="3" s="1"/>
  <c r="K108" i="3" s="1"/>
  <c r="K98" i="3" s="1"/>
  <c r="I101" i="2"/>
  <c r="I100" i="2" s="1"/>
  <c r="I99" i="2" s="1"/>
  <c r="I89" i="2" s="1"/>
  <c r="E20" i="4"/>
  <c r="E19" i="4" s="1"/>
  <c r="E17" i="4" s="1"/>
  <c r="E16" i="4" s="1"/>
  <c r="E8" i="4" s="1"/>
  <c r="I40" i="2"/>
  <c r="J10" i="3" l="1"/>
  <c r="J9" i="3" s="1"/>
  <c r="J30" i="2"/>
  <c r="J29" i="2" s="1"/>
  <c r="J28" i="2" s="1"/>
  <c r="F16" i="4"/>
  <c r="J20" i="2"/>
  <c r="J10" i="2" s="1"/>
  <c r="J9" i="2" s="1"/>
  <c r="J8" i="2" s="1"/>
  <c r="H9" i="2"/>
  <c r="L11" i="2" s="1"/>
  <c r="F27" i="4"/>
  <c r="F12" i="4" s="1"/>
  <c r="F11" i="4" s="1"/>
  <c r="F10" i="4" s="1"/>
  <c r="F9" i="4" s="1"/>
  <c r="F8" i="4" s="1"/>
  <c r="M12" i="3"/>
  <c r="I13" i="5"/>
  <c r="I12" i="5" s="1"/>
  <c r="I11" i="5" s="1"/>
  <c r="K10" i="3"/>
  <c r="K9" i="3" s="1"/>
  <c r="I9" i="2"/>
  <c r="I8" i="2" s="1"/>
  <c r="I10" i="3"/>
  <c r="M20" i="3"/>
  <c r="H8" i="2" l="1"/>
  <c r="K8" i="2" s="1"/>
  <c r="I9" i="3"/>
  <c r="L12" i="3"/>
  <c r="D26" i="4" l="1"/>
  <c r="D27" i="4" s="1"/>
  <c r="D12" i="4" s="1"/>
  <c r="D11" i="4" s="1"/>
  <c r="D10" i="4" s="1"/>
  <c r="D9" i="4" s="1"/>
  <c r="L9" i="3"/>
  <c r="D22" i="4" l="1"/>
  <c r="D21" i="4" s="1"/>
  <c r="D18" i="4" s="1"/>
  <c r="D16" i="4" s="1"/>
  <c r="D8" i="4" s="1"/>
</calcChain>
</file>

<file path=xl/sharedStrings.xml><?xml version="1.0" encoding="utf-8"?>
<sst xmlns="http://schemas.openxmlformats.org/spreadsheetml/2006/main" count="2488" uniqueCount="280">
  <si>
    <t>Объем поступлений доходов  по основным источникам бюджета</t>
  </si>
  <si>
    <t>(тыс.рублей)</t>
  </si>
  <si>
    <t>Код бюджетной классификации доходов бюджета</t>
  </si>
  <si>
    <t>Наименование доходов</t>
  </si>
  <si>
    <t>2020 год</t>
  </si>
  <si>
    <t>2021 год</t>
  </si>
  <si>
    <t>2022 год</t>
  </si>
  <si>
    <t>000 1 00 00000 00 0000 000</t>
  </si>
  <si>
    <t>Всего доходов</t>
  </si>
  <si>
    <t>Собственные доходы</t>
  </si>
  <si>
    <t>Налоговые и неналоговые доходы</t>
  </si>
  <si>
    <t>182 1 01 00000 00 0000 000</t>
  </si>
  <si>
    <t xml:space="preserve">Налоги на прибыль, доходы </t>
  </si>
  <si>
    <t xml:space="preserve">182 1 01 02000 01 0000 110 </t>
  </si>
  <si>
    <t>Налог на доходы физических лиц, в том числе</t>
  </si>
  <si>
    <t xml:space="preserve">182 1 01 02010 01 0000 110 </t>
  </si>
  <si>
    <r>
      <rPr>
        <sz val="12"/>
        <rFont val="Times New Roman"/>
        <family val="1"/>
        <charset val="204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</si>
  <si>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 xml:space="preserve">182 1 01 02020 01 0000 110 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</si>
  <si>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</si>
  <si>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182 1 01 02030 01 0000 110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</si>
  <si>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</si>
  <si>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182 1 01 02040 01 0000 110 </t>
  </si>
  <si>
    <r>
      <rPr>
        <sz val="12"/>
        <rFont val="Times New Roman"/>
        <family val="1"/>
        <charset val="204"/>
      </rPr>
  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Налогового кодекса Российской Федерации</t>
    </r>
  </si>
  <si>
    <t>000 1 05 00000 00 0000 000</t>
  </si>
  <si>
    <t>Налоги на совокупный доход</t>
  </si>
  <si>
    <t>182 1 05 03000 01 0000 110</t>
  </si>
  <si>
    <t>Единый сельскохозяйственный налог</t>
  </si>
  <si>
    <t>182 1 05 03100 11 0000 110</t>
  </si>
  <si>
    <t xml:space="preserve">182 1 06 00000 00 0000 000 </t>
  </si>
  <si>
    <t>Налоги на имущество - всего, в т.ч.</t>
  </si>
  <si>
    <t>182 1 06 01030 10 0000 110</t>
  </si>
  <si>
    <t>Налог на имущество физических лиц, взимаемый по ставкам, применяемым к объектам налогооблажения, расположенным в границах поселений.</t>
  </si>
  <si>
    <t>Недоимка по налогу на имущество физических лиц, взимаемый по ставкам, применяемым к объектам налогооблажения, расположенным в границах поселений</t>
  </si>
  <si>
    <t>182 1 06 06000 00 0000 110</t>
  </si>
  <si>
    <t>Земельный налог - всего, в том числе</t>
  </si>
  <si>
    <t>182 1 06 06013 10 0000 110</t>
  </si>
  <si>
    <t>Земельный налог, взимаемый по ставке, установленной подпунктом 1 пункта 1 статьи 394 Налогового кодекса Российской Федерации и применяемым к объектам налогооблажения, расположенным в границах поселений.</t>
  </si>
  <si>
    <t xml:space="preserve">182 1 06 06023 10 0000 110 </t>
  </si>
  <si>
    <t>Земельный налог, взимаемый по ставке, установленной подпунктом 2 пункта 1 статьи 394 Налогового кодекса Российской Федерации и применяемым к объектам налогооблажения, расположенным в границах поселений.</t>
  </si>
  <si>
    <t>Доходы от имущества - всего, в т.ч.</t>
  </si>
  <si>
    <t>933 1 11 05035 10 0000 120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</si>
  <si>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</si>
  <si>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неналоговые доходы бюджетов сельских поселений</t>
  </si>
  <si>
    <t>Субсидии</t>
  </si>
  <si>
    <t>Прочие субсидии бюджетам сельских поселений</t>
  </si>
  <si>
    <t xml:space="preserve">   Целевые субвенции</t>
  </si>
  <si>
    <t>Субвенция на реализацию государственных полномочий по определению перечня должностных лиц, уполномоченных составлять протоколы об административных правонарушениях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</si>
  <si>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</si>
  <si>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Приложение 4</t>
  </si>
  <si>
    <t>Наименование</t>
  </si>
  <si>
    <t>Рз</t>
  </si>
  <si>
    <t>ПРз</t>
  </si>
  <si>
    <t>ЦСР</t>
  </si>
  <si>
    <t>ВР</t>
  </si>
  <si>
    <t>ВСЕГО</t>
  </si>
  <si>
    <t>ОБЩЕГОСУДАРСТВЕННЫЕ ВОПРОСЫ</t>
  </si>
  <si>
    <t>01</t>
  </si>
  <si>
    <t>Функционирование высшего должностного лица субъекта РФ и органа местного самоуправления муниципальных образований</t>
  </si>
  <si>
    <t>02</t>
  </si>
  <si>
    <t>Обеспечение деятельности  органов местного самоуправления</t>
  </si>
  <si>
    <t>65</t>
  </si>
  <si>
    <t>0</t>
  </si>
  <si>
    <t>1</t>
  </si>
  <si>
    <t>Расходы на выплаты по оплате труда работников органов местного самоуправления</t>
  </si>
  <si>
    <t>44205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</si>
  <si>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</si>
  <si>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</si>
  <si>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Взносы по обязательному социальному страхованию на выплаты денежного содержания и иные выплаты рабртникам государственных (муниципальных) органов</t>
  </si>
  <si>
    <t>129</t>
  </si>
  <si>
    <t>0041150</t>
  </si>
  <si>
    <t>Государственная программа повышения эффективности управления государственными финансами на 2014-2022 годы</t>
  </si>
  <si>
    <t>04</t>
  </si>
  <si>
    <t>2</t>
  </si>
  <si>
    <t>Подпрограмма "Повышение эффективности межбюджетных отношений" Государственной программы повышения эффективности управления государственными финансами на 2014-2018 годы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</si>
  <si>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</si>
  <si>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0076000</t>
  </si>
  <si>
    <t>Софинансирование расходных обязательств по вопросам местного значения, выплачиваемые в зависимости от выполнения поселениям социально-экономических показателей</t>
  </si>
  <si>
    <t>0076010</t>
  </si>
  <si>
    <t>Иные выплаты персоналу государственных (муниципальных) органов, за исключением фонда оплаты труда</t>
  </si>
  <si>
    <t>122</t>
  </si>
  <si>
    <t>Прочая закупка товаров, работ и услуг для обеспечения государственных (муниципальных) нужд</t>
  </si>
  <si>
    <t>244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</si>
  <si>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</si>
  <si>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Непрограммные расходы в рамках обеспечения деятельности органов местного самоуправления</t>
  </si>
  <si>
    <t>Расходы на выплаты по оплате труда работников государственных (муниципальных) органов Республики Мордовия</t>
  </si>
  <si>
    <t>0041110</t>
  </si>
  <si>
    <t>Расходы на обеспечение функций органов местного самоуправления</t>
  </si>
  <si>
    <t>0041120</t>
  </si>
  <si>
    <t>Уплата налога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</si>
  <si>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</si>
  <si>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</si>
  <si>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</si>
  <si>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853</t>
  </si>
  <si>
    <t>89</t>
  </si>
  <si>
    <t>0042390</t>
  </si>
  <si>
    <t>0044205</t>
  </si>
  <si>
    <t>Непрограммные расходы главных распорядителей бюджетных средств Республики Мордовия</t>
  </si>
  <si>
    <t>Непрограммные расходы в рамках обеспечения деятельности главных распорядителей бюджетных средств Республики Мордовия</t>
  </si>
  <si>
    <t>Финансовое обеспечение расходных обязательств муниципальных образований по переданным для осуществления органам местного самоуправления государственным полномочиям</t>
  </si>
  <si>
    <t>0027010</t>
  </si>
  <si>
    <t>Реализация государственных полномочий по определению перечня должностных лиц, уполномоченных составлять протоколы об административных правонарушениях</t>
  </si>
  <si>
    <t>0077150</t>
  </si>
  <si>
    <t>Резервные фонды</t>
  </si>
  <si>
    <t>11</t>
  </si>
  <si>
    <t xml:space="preserve">Непрограммные расходы главных распорядителей бюджетных средств </t>
  </si>
  <si>
    <t>Резервные фонды местных администраций</t>
  </si>
  <si>
    <t>0041180</t>
  </si>
  <si>
    <t>Резервные средства</t>
  </si>
  <si>
    <t>870</t>
  </si>
  <si>
    <t>13</t>
  </si>
  <si>
    <t>0041210</t>
  </si>
  <si>
    <t>0042150</t>
  </si>
  <si>
    <t>Национальная оборона</t>
  </si>
  <si>
    <t>Мобилизационная и вневойсковая подготовка</t>
  </si>
  <si>
    <t>03</t>
  </si>
  <si>
    <t>Подпрограмма "Повышение эффективности межбюджетных отношений" Государственной программы повышения эффективности управления государственными финансами на 2014-2022 годы</t>
  </si>
  <si>
    <t>Осуществление первичного воинского учета на территориях, где отсутствуют военные комиссариаты</t>
  </si>
  <si>
    <t>0051180</t>
  </si>
  <si>
    <t>НАЦИОНАЛЬНАЯ БЕЗОПАСНОСТЬ И ПРАВООХРАНИТЕЛЬНАЯ ДЕЯТЕЛЬНОСТЬ</t>
  </si>
  <si>
    <t>Органы юстиции</t>
  </si>
  <si>
    <t>Государственная регистрация актов гражданского состояния</t>
  </si>
  <si>
    <t>5119</t>
  </si>
  <si>
    <t>НАЦИОНАЛЬНАЯ ЭКОНОМИКА</t>
  </si>
  <si>
    <t>12</t>
  </si>
  <si>
    <t>0044107</t>
  </si>
  <si>
    <t>245</t>
  </si>
  <si>
    <t>Дорожное хозяйство (дорожные фонды)</t>
  </si>
  <si>
    <t>09</t>
  </si>
  <si>
    <t>Капитальный ремонт, ремонт и содержание автомобильных дорог общего пользования регионального и (или) межмуниципального значения и искусственных сооружений на них</t>
  </si>
  <si>
    <t>0042010</t>
  </si>
  <si>
    <t>Закупка товаров, работ, услуг в целях капитального ремонта государственного (муниципального) имущества</t>
  </si>
  <si>
    <t>243</t>
  </si>
  <si>
    <t>0044102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</si>
  <si>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</si>
  <si>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Жилищно-коммунальное хозяйство</t>
  </si>
  <si>
    <t>05</t>
  </si>
  <si>
    <t>Коммунальное хозяйство</t>
  </si>
  <si>
    <t>0042020</t>
  </si>
  <si>
    <t>0042360</t>
  </si>
  <si>
    <t>Иные межбюджетные трансферты (электро-газо-теплоснабжение)</t>
  </si>
  <si>
    <t>0044101</t>
  </si>
  <si>
    <t>14</t>
  </si>
  <si>
    <t>G276370</t>
  </si>
  <si>
    <t>Благоустройство</t>
  </si>
  <si>
    <t>Уличное освещение</t>
  </si>
  <si>
    <t>0043010</t>
  </si>
  <si>
    <t>Озеленение</t>
  </si>
  <si>
    <t>0043020</t>
  </si>
  <si>
    <t>Организация и содержание мест захоронения</t>
  </si>
  <si>
    <t>0043030</t>
  </si>
  <si>
    <t>Проведение прочих мероприятий по содержанию территории муниципального образования</t>
  </si>
  <si>
    <t>0043040</t>
  </si>
  <si>
    <t>0044106</t>
  </si>
  <si>
    <t>КУЛЬТУРА, КИНЕМАТОГРАФИЯ</t>
  </si>
  <si>
    <t>08</t>
  </si>
  <si>
    <t>Культура</t>
  </si>
  <si>
    <t>Расходы на обеспечение деятельности (оказание услуг) государственных (муниципальных) учреждений Республики Мордовия</t>
  </si>
  <si>
    <t>0061140</t>
  </si>
  <si>
    <t>540</t>
  </si>
  <si>
    <t>Дворцы и дома культуры, другие учреждения культуры и средств массовой информации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</si>
  <si>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</si>
  <si>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22</t>
  </si>
  <si>
    <t>01L5764</t>
  </si>
  <si>
    <t>СОЦИАЛЬНАЯ ПОЛИТИКА</t>
  </si>
  <si>
    <t>10</t>
  </si>
  <si>
    <t>Пенсионное обеспечение</t>
  </si>
  <si>
    <t>Иные меры социальной поддержки граждан, кроме публичных нормативных обязательств</t>
  </si>
  <si>
    <t>0003010</t>
  </si>
  <si>
    <t>Доплаты к пенсиям муниципальных служащих Республики Мордовия</t>
  </si>
  <si>
    <t>Пособия, компенсации и иные социальные выплаты гражданам, кроме публичных нормативных обязательств</t>
  </si>
  <si>
    <t>312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</si>
  <si>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</si>
  <si>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</si>
  <si>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 xml:space="preserve">Процентные платежи по муниципальному  долгу </t>
  </si>
  <si>
    <t>0041240</t>
  </si>
  <si>
    <t xml:space="preserve">Обслуживание муниципального долга </t>
  </si>
  <si>
    <t>730</t>
  </si>
  <si>
    <t>Приложение 5</t>
  </si>
  <si>
    <t>Адм</t>
  </si>
  <si>
    <t>Администрация Архангельско-Голицынского сельского поселения Рузаевского  муниципального района</t>
  </si>
  <si>
    <t>Глава муниципального образования</t>
  </si>
  <si>
    <t>004110</t>
  </si>
  <si>
    <t>0077100</t>
  </si>
  <si>
    <t>Обеспечение проведения выборов и референдумов</t>
  </si>
  <si>
    <t>07</t>
  </si>
  <si>
    <t>0041130</t>
  </si>
  <si>
    <t>17</t>
  </si>
  <si>
    <t>3</t>
  </si>
  <si>
    <t>5118</t>
  </si>
  <si>
    <r>
      <rPr>
        <sz val="9"/>
        <rFont val="Arial Cyr"/>
        <charset val="204"/>
      </rPr>
      <t xml:space="preserve">Дворцы и дома культуры, другие учреждения культуры и средств массовой информации   </t>
    </r>
    <r>
      <rPr>
        <b/>
        <sz val="9"/>
        <rFont val="Arial Cyr"/>
        <charset val="204"/>
      </rPr>
      <t>всего:</t>
    </r>
  </si>
  <si>
    <t>Приложение № 6</t>
  </si>
  <si>
    <t xml:space="preserve">                                                                               
</t>
  </si>
  <si>
    <t>№</t>
  </si>
  <si>
    <t>Наименование показателя</t>
  </si>
  <si>
    <t>Код источника финансирования по КИВФ,КИВнФ</t>
  </si>
  <si>
    <t>Утверждено бюджеты городских и сельских поселений на 2020</t>
  </si>
  <si>
    <t>Источники финансирования дефицита бюджетов - всего</t>
  </si>
  <si>
    <t>000 90  00  00  00  00  0000  000</t>
  </si>
  <si>
    <t>ИСТОЧНИКИ ВНУТРЕННЕГО ФИНАНСИРОВАНИЯ ДЕФИЦИТОВ  БЮДЖЕТОВ</t>
  </si>
  <si>
    <t>000 01  00  00  00  00  0000  000</t>
  </si>
  <si>
    <t>Кредиты кредитных организаций в валюте  Российской Федерации</t>
  </si>
  <si>
    <t>000 01  02  00  00  00  0000  000</t>
  </si>
  <si>
    <t>Погашение кредитов, предоставленных кредитными  организациями в валюте Российской Федерации</t>
  </si>
  <si>
    <t>000 01  02  00  00  00  0000  800</t>
  </si>
  <si>
    <t>Погашение бюджетами поселений кредитов от  кредитных организаций в валюте Российской  Федерации</t>
  </si>
  <si>
    <t>000 01  02  00  00  10  0000  810</t>
  </si>
  <si>
    <t>Бюджетные кредиты от других бюджетов бюджетной  системы Российской Федерации</t>
  </si>
  <si>
    <t>000 01  03  00  00  00  0000  000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</si>
  <si>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</si>
  <si>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000 01  03  00  00  00  0000  800</t>
  </si>
  <si>
    <t>Погашение бюджетами поселений кредитов от  других бюджетов бюджетной системы Российской  Федерации в валюте Российской Федерации</t>
  </si>
  <si>
    <t>000 01  03  00  00  10  0000  810</t>
  </si>
  <si>
    <t>Изменение остатков средств на счетах по учету  средств бюджета</t>
  </si>
  <si>
    <t>000 01  05  00  00  00  0000  000</t>
  </si>
  <si>
    <t>Увеличение остатков средств бюджетов</t>
  </si>
  <si>
    <t>000 01  05  00  00  00  0000  500</t>
  </si>
  <si>
    <t>Уменьшение остатков средств бюджетов</t>
  </si>
  <si>
    <t>000 01  05  00  00  00  0000  600</t>
  </si>
  <si>
    <t>Увеличение прочих остатков денежных средств  бюджетов</t>
  </si>
  <si>
    <t>000 01  05  02  01  00  0000  510</t>
  </si>
  <si>
    <t>Увеличение прочих остатков денежных средств  бюджетов поселений</t>
  </si>
  <si>
    <t>000 01  05  02  01  10  0000  510</t>
  </si>
  <si>
    <t>Уменьшение прочих остатков денежных средств  бюджетов</t>
  </si>
  <si>
    <t>000 01  05  02  01  00  0000  610</t>
  </si>
  <si>
    <t>Уменьшение прочих остатков денежных средств  бюджетов поселений</t>
  </si>
  <si>
    <t>000 01  05  02  01  10  0000  610</t>
  </si>
  <si>
    <t>Итого внутренних оборотов</t>
  </si>
  <si>
    <t>000 57  00  00  00  00  0000  000</t>
  </si>
  <si>
    <t>уменьшение внутренних заимствований (КОСГУ 810)</t>
  </si>
  <si>
    <t>000 57  00  00  00  00  0000  810</t>
  </si>
  <si>
    <t>Доходы</t>
  </si>
  <si>
    <t>Расходы</t>
  </si>
  <si>
    <t>Профицит/Дефицит</t>
  </si>
  <si>
    <t xml:space="preserve">Остатки </t>
  </si>
  <si>
    <t>Погашение бюджетного кредита районному бюджету</t>
  </si>
  <si>
    <t>к проекту решения Совета депутатов Архангельско-</t>
  </si>
  <si>
    <t>Голицынского сельского поселения</t>
  </si>
  <si>
    <t>Рузаевского муниципального района</t>
  </si>
  <si>
    <t>Республики Мордовия</t>
  </si>
  <si>
    <t xml:space="preserve">ВЕДОМСТВЕННАЯ СТРУКТУРА РАСХОДОВ РАЙОННОГО БЮДЖЕТА АРХАНГЕЛЬСКО-ГОЛИЦЫНСКОГО СЕЛЬСКОГО ПОСЕЛЕНИЯ РУЗАЕВСКОГО МУНИЦИПАЛЬНОГО РАЙОНА РЕСПУБЛИКИ МОРДОВИЯ НА 2020 ГОД И ПЛАНОВЫЙ ПЕРИОД 2021, 2022 ГОДОВ          </t>
  </si>
  <si>
    <t>2020 год   Сумма (тыс.руб.)</t>
  </si>
  <si>
    <t>933</t>
  </si>
  <si>
    <t>Глава местной администрации (исполнительно-распорядительного органа муниципального образования)</t>
  </si>
  <si>
    <t>0040110</t>
  </si>
  <si>
    <t>Уплата иных платежей</t>
  </si>
  <si>
    <t>0080190</t>
  </si>
  <si>
    <t>Другие общегосударственные вопросы</t>
  </si>
  <si>
    <t>Другие вопросы в области национальной экономики</t>
  </si>
  <si>
    <t>0042370</t>
  </si>
  <si>
    <t>910</t>
  </si>
  <si>
    <t>0706010</t>
  </si>
  <si>
    <t>Иные межбюджетные трансферты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</si>
  <si>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231</t>
  </si>
  <si>
    <t>Приложение №3</t>
  </si>
  <si>
    <t>Дотации</t>
  </si>
  <si>
    <t>Дотация на поддержку мер по обеспечению сбалансированности бюджетов муниципальных образований</t>
  </si>
  <si>
    <t>Дотации бюджетам сельских поселений на выравнивание  бюджетной обеспеченности</t>
  </si>
  <si>
    <t xml:space="preserve">                                                                          к проекту решения "О бюджете Шишкеевского сельского поселения Рузаевского муниципального района Республики Мордовия наи 2021 и плановый период 2022 и 2022 годов"</t>
  </si>
  <si>
    <t>Шишкеевского сельского поселения на 2021 год и плановый период 2022 и 2023 годов</t>
  </si>
  <si>
    <t>РАСПРЕДЕЛЕНИЕ РАСХОДОВ РАЙОННОГО БЮДЖЕТА  ШИШКЕЕВСКОГО СЕЛЬСКОГО ПОСЕЛЕНИЯ РУЗАЕВСКОГО МУНИЦИПАЛЬНОГО РАЙОНА РЕСПУБЛИКИ МОРДОВИЯ НА 2021 ГОДИ НА ПЛАНОВЫЙ ПЕРИОД 2022, 2023 ГОДОВ ПО РАЗДЕЛАМ, ПОДРАЗДЕЛАМ, ЦЕЛЕВЫМ СТАТЬЯМ И ВИДАМ РАСХОДОВ ФУНКЦИОНАЛЬНОЙ КЛАССИФИКАЦИИ РАСХОДОВ БЮДЖЕТОВ РОССИЙСКОЙ ФЕДЕРАЦИИ</t>
  </si>
  <si>
    <t xml:space="preserve">ВЕДОМСТВЕННАЯ СТРУКТУРА РАСХОДОВ РАЙОННОГО БЮДЖЕТА ШИШКЕЕВСКОГО СЕЛЬСКОГО ПОСЕЛЕНИЯ РУЗАЕВСКОГО МУНИЦИПАЛЬНОГО РАЙОНА РЕСПУБЛИКИ МОРДОВИЯ НА 2021 ГОД И ПЛАНОВЫЙ ПЕРИОД 2022, 2023 ГОДОВ       </t>
  </si>
  <si>
    <t xml:space="preserve">Источники внутреннего финансирования
дефицита бюджета Шишкеевского сельского поселения
НА 2021 ГОД И ПЛАНОВЫЙ ПЕРИОД 2022, 2023 ГОДОВ   </t>
  </si>
  <si>
    <t>929 1 11 00000 00 0000 000</t>
  </si>
  <si>
    <t>929 1 17 05050 10 0000 180</t>
  </si>
  <si>
    <t xml:space="preserve">929 2 02 15002 10 0000 150 </t>
  </si>
  <si>
    <t>929 2 02 15001 10 0000 150</t>
  </si>
  <si>
    <t>929 2 02 20000 00 0000 150</t>
  </si>
  <si>
    <t>929 2 02 29999 10 0000 150</t>
  </si>
  <si>
    <t>929 2 02 02000 00 0000 150</t>
  </si>
  <si>
    <t>929 2 02 03015 10 0000 150</t>
  </si>
  <si>
    <t>929 2 02 35118 10 0000 150</t>
  </si>
  <si>
    <t>929 1 11 05025 10 0000 120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</si>
  <si>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</si>
  <si>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929 1 11 05035 10 0000 120</t>
  </si>
  <si>
    <t xml:space="preserve">                                                                          к проекту решения "О бюджете Шишкеевского сельского поселения Рузаевского муниципального района Республики Мордовия наи 2021 и плановый период 2022 и 2023 годов"</t>
  </si>
  <si>
    <t>Администрация  Шишкеевского сельского поселения Рузаевского муниципального района</t>
  </si>
  <si>
    <t>Администрация Шишкеевского сельского поселения Рузаевского  муниципального района</t>
  </si>
  <si>
    <t>2021 год       Сумма (тыс.руб.)</t>
  </si>
  <si>
    <t>2022 год             Сумма (тыс.руб.)</t>
  </si>
  <si>
    <t>2023 год            Сумма (тыс.руб.)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</si>
</sst>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р_._-;\-* #,##0_р_._-;_-* \-_р_._-;_-@_-"/>
    <numFmt numFmtId="165" formatCode="_-* #,##0.00_р_._-;\-* #,##0.00_р_._-;_-* \-??_р_._-;_-@_-"/>
    <numFmt numFmtId="166" formatCode="0.0"/>
    <numFmt numFmtId="167" formatCode="#,##0.0"/>
    <numFmt numFmtId="168" formatCode="#,##0.00000"/>
  </numFmts>
  <fonts count="36">
    <font>
      <sz val="8"/>
      <name val="Arial"/>
      <family val="2"/>
      <charset val="204"/>
    </font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b/>
      <sz val="9"/>
      <name val="Arial Cyr"/>
      <charset val="204"/>
    </font>
    <font>
      <sz val="9"/>
      <name val="Arial"/>
      <family val="2"/>
      <charset val="204"/>
    </font>
    <font>
      <sz val="12"/>
      <name val="Arial Cyr"/>
      <charset val="204"/>
    </font>
    <font>
      <b/>
      <sz val="12"/>
      <name val="Helvetica Narrow"/>
      <family val="2"/>
      <charset val="204"/>
    </font>
    <font>
      <sz val="9"/>
      <name val="Arial Cyr"/>
      <charset val="204"/>
    </font>
    <font>
      <sz val="10"/>
      <name val="Arial Cyr"/>
      <charset val="204"/>
    </font>
    <font>
      <b/>
      <sz val="10"/>
      <name val="Helvetica Narrow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11"/>
      <name val="Times New Roman"/>
      <family val="1"/>
      <charset val="204"/>
    </font>
    <font>
      <b/>
      <sz val="10"/>
      <color indexed="52"/>
      <name val="Arial"/>
      <family val="2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52"/>
        <bgColor indexed="5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43"/>
      </patternFill>
    </fill>
    <fill>
      <patternFill patternType="solid">
        <fgColor indexed="22"/>
        <bgColor indexed="44"/>
      </patternFill>
    </fill>
    <fill>
      <patternFill patternType="solid">
        <fgColor indexed="51"/>
        <bgColor indexed="13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34" fillId="0" borderId="0" applyFill="0" applyBorder="0" applyAlignment="0" applyProtection="0"/>
    <xf numFmtId="165" fontId="34" fillId="0" borderId="0" applyFill="0" applyBorder="0" applyAlignment="0" applyProtection="0"/>
    <xf numFmtId="165" fontId="34" fillId="0" borderId="0" applyFill="0" applyBorder="0" applyAlignment="0" applyProtection="0"/>
  </cellStyleXfs>
  <cellXfs count="25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166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left" wrapText="1" indent="1"/>
    </xf>
    <xf numFmtId="0" fontId="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166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wrapText="1"/>
    </xf>
    <xf numFmtId="0" fontId="3" fillId="0" borderId="0" xfId="0" applyFont="1"/>
    <xf numFmtId="0" fontId="3" fillId="0" borderId="2" xfId="0" applyFont="1" applyBorder="1" applyAlignment="1">
      <alignment wrapText="1"/>
    </xf>
    <xf numFmtId="166" fontId="3" fillId="0" borderId="2" xfId="0" applyNumberFormat="1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3" fillId="0" borderId="1" xfId="0" applyNumberFormat="1" applyFont="1" applyFill="1" applyBorder="1" applyAlignment="1">
      <alignment horizontal="left"/>
    </xf>
    <xf numFmtId="0" fontId="3" fillId="0" borderId="1" xfId="0" applyFont="1" applyBorder="1" applyAlignment="1">
      <alignment wrapText="1"/>
    </xf>
    <xf numFmtId="166" fontId="3" fillId="0" borderId="1" xfId="0" applyNumberFormat="1" applyFont="1" applyBorder="1"/>
    <xf numFmtId="49" fontId="2" fillId="0" borderId="1" xfId="0" applyNumberFormat="1" applyFont="1" applyFill="1" applyBorder="1" applyAlignment="1">
      <alignment horizontal="left"/>
    </xf>
    <xf numFmtId="166" fontId="2" fillId="0" borderId="1" xfId="0" applyNumberFormat="1" applyFont="1" applyBorder="1"/>
    <xf numFmtId="0" fontId="2" fillId="0" borderId="1" xfId="0" applyFont="1" applyBorder="1"/>
    <xf numFmtId="0" fontId="3" fillId="0" borderId="1" xfId="0" applyFont="1" applyBorder="1"/>
    <xf numFmtId="0" fontId="2" fillId="0" borderId="1" xfId="0" applyFont="1" applyFill="1" applyBorder="1"/>
    <xf numFmtId="166" fontId="2" fillId="2" borderId="1" xfId="0" applyNumberFormat="1" applyFont="1" applyFill="1" applyBorder="1"/>
    <xf numFmtId="0" fontId="3" fillId="0" borderId="1" xfId="0" applyFont="1" applyFill="1" applyBorder="1" applyAlignment="1">
      <alignment horizontal="left"/>
    </xf>
    <xf numFmtId="0" fontId="4" fillId="0" borderId="1" xfId="0" applyFont="1" applyBorder="1" applyAlignment="1">
      <alignment wrapText="1"/>
    </xf>
    <xf numFmtId="166" fontId="3" fillId="2" borderId="1" xfId="0" applyNumberFormat="1" applyFont="1" applyFill="1" applyBorder="1"/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/>
    <xf numFmtId="0" fontId="4" fillId="0" borderId="1" xfId="0" applyFont="1" applyFill="1" applyBorder="1" applyAlignment="1">
      <alignment horizontal="left" wrapText="1"/>
    </xf>
    <xf numFmtId="0" fontId="2" fillId="2" borderId="1" xfId="0" applyFont="1" applyFill="1" applyBorder="1"/>
    <xf numFmtId="0" fontId="0" fillId="0" borderId="4" xfId="0" applyBorder="1"/>
    <xf numFmtId="2" fontId="1" fillId="0" borderId="0" xfId="0" applyNumberFormat="1" applyFont="1" applyProtection="1">
      <protection locked="0"/>
    </xf>
    <xf numFmtId="2" fontId="1" fillId="0" borderId="0" xfId="0" applyNumberFormat="1" applyFont="1" applyFill="1" applyProtection="1">
      <protection locked="0"/>
    </xf>
    <xf numFmtId="2" fontId="1" fillId="0" borderId="0" xfId="0" applyNumberFormat="1" applyFont="1" applyFill="1" applyBorder="1" applyProtection="1"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2" fontId="6" fillId="0" borderId="0" xfId="0" applyNumberFormat="1" applyFont="1" applyProtection="1">
      <protection locked="0"/>
    </xf>
    <xf numFmtId="2" fontId="6" fillId="0" borderId="0" xfId="0" applyNumberFormat="1" applyFont="1" applyFill="1" applyProtection="1">
      <protection locked="0"/>
    </xf>
    <xf numFmtId="167" fontId="2" fillId="0" borderId="0" xfId="0" applyNumberFormat="1" applyFont="1" applyFill="1" applyBorder="1" applyAlignment="1" applyProtection="1">
      <alignment horizontal="right"/>
      <protection locked="0"/>
    </xf>
    <xf numFmtId="2" fontId="2" fillId="0" borderId="0" xfId="0" applyNumberFormat="1" applyFont="1" applyAlignment="1" applyProtection="1">
      <protection locked="0"/>
    </xf>
    <xf numFmtId="2" fontId="6" fillId="0" borderId="0" xfId="0" applyNumberFormat="1" applyFont="1" applyFill="1" applyBorder="1" applyProtection="1">
      <protection locked="0"/>
    </xf>
    <xf numFmtId="2" fontId="2" fillId="0" borderId="0" xfId="0" applyNumberFormat="1" applyFont="1" applyAlignment="1" applyProtection="1">
      <alignment horizontal="right"/>
      <protection locked="0"/>
    </xf>
    <xf numFmtId="2" fontId="1" fillId="2" borderId="0" xfId="0" applyNumberFormat="1" applyFont="1" applyFill="1" applyProtection="1">
      <protection locked="0"/>
    </xf>
    <xf numFmtId="2" fontId="1" fillId="0" borderId="0" xfId="0" applyNumberFormat="1" applyFont="1" applyFill="1" applyAlignment="1" applyProtection="1">
      <alignment horizontal="center"/>
      <protection locked="0"/>
    </xf>
    <xf numFmtId="2" fontId="8" fillId="2" borderId="5" xfId="0" applyNumberFormat="1" applyFont="1" applyFill="1" applyBorder="1" applyAlignment="1" applyProtection="1">
      <alignment horizontal="center" vertical="center" wrapText="1"/>
      <protection locked="0"/>
    </xf>
    <xf numFmtId="2" fontId="8" fillId="2" borderId="6" xfId="0" applyNumberFormat="1" applyFont="1" applyFill="1" applyBorder="1" applyAlignment="1" applyProtection="1">
      <alignment horizontal="center" vertical="center"/>
      <protection locked="0"/>
    </xf>
    <xf numFmtId="2" fontId="8" fillId="2" borderId="7" xfId="0" applyNumberFormat="1" applyFont="1" applyFill="1" applyBorder="1" applyAlignment="1" applyProtection="1">
      <alignment horizontal="center" vertical="center" wrapText="1" shrinkToFit="1"/>
      <protection locked="0"/>
    </xf>
    <xf numFmtId="2" fontId="9" fillId="2" borderId="0" xfId="0" applyNumberFormat="1" applyFont="1" applyFill="1" applyBorder="1" applyAlignment="1" applyProtection="1">
      <alignment horizontal="center" vertical="center"/>
      <protection locked="0"/>
    </xf>
    <xf numFmtId="2" fontId="10" fillId="2" borderId="1" xfId="0" applyNumberFormat="1" applyFont="1" applyFill="1" applyBorder="1" applyAlignment="1" applyProtection="1">
      <alignment horizontal="left" vertical="center" wrapText="1"/>
      <protection locked="0"/>
    </xf>
    <xf numFmtId="2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1" fillId="2" borderId="1" xfId="0" applyNumberFormat="1" applyFont="1" applyFill="1" applyBorder="1" applyAlignment="1" applyProtection="1">
      <alignment horizontal="center" vertical="center"/>
      <protection locked="0"/>
    </xf>
    <xf numFmtId="167" fontId="11" fillId="2" borderId="1" xfId="0" applyNumberFormat="1" applyFont="1" applyFill="1" applyBorder="1" applyAlignment="1" applyProtection="1">
      <alignment horizontal="center" vertical="center"/>
    </xf>
    <xf numFmtId="2" fontId="6" fillId="2" borderId="0" xfId="0" applyNumberFormat="1" applyFont="1" applyFill="1" applyBorder="1" applyProtection="1">
      <protection locked="0"/>
    </xf>
    <xf numFmtId="2" fontId="12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1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4" fillId="2" borderId="1" xfId="0" applyNumberFormat="1" applyFont="1" applyFill="1" applyBorder="1" applyAlignment="1" applyProtection="1">
      <alignment horizontal="center" vertical="center"/>
      <protection locked="0"/>
    </xf>
    <xf numFmtId="167" fontId="15" fillId="2" borderId="1" xfId="0" applyNumberFormat="1" applyFont="1" applyFill="1" applyBorder="1" applyAlignment="1" applyProtection="1">
      <alignment horizontal="center" vertical="center"/>
    </xf>
    <xf numFmtId="2" fontId="13" fillId="2" borderId="0" xfId="0" applyNumberFormat="1" applyFont="1" applyFill="1" applyBorder="1" applyProtection="1">
      <protection locked="0"/>
    </xf>
    <xf numFmtId="2" fontId="16" fillId="3" borderId="1" xfId="0" applyNumberFormat="1" applyFont="1" applyFill="1" applyBorder="1" applyAlignment="1" applyProtection="1">
      <alignment wrapText="1"/>
      <protection locked="0"/>
    </xf>
    <xf numFmtId="49" fontId="15" fillId="3" borderId="1" xfId="0" applyNumberFormat="1" applyFont="1" applyFill="1" applyBorder="1" applyAlignment="1" applyProtection="1">
      <alignment horizontal="center" wrapText="1"/>
      <protection locked="0"/>
    </xf>
    <xf numFmtId="49" fontId="15" fillId="3" borderId="1" xfId="0" applyNumberFormat="1" applyFont="1" applyFill="1" applyBorder="1" applyAlignment="1" applyProtection="1">
      <alignment wrapText="1"/>
      <protection locked="0"/>
    </xf>
    <xf numFmtId="167" fontId="15" fillId="3" borderId="1" xfId="3" applyNumberFormat="1" applyFont="1" applyFill="1" applyBorder="1" applyAlignment="1" applyProtection="1">
      <alignment horizontal="right" wrapText="1"/>
    </xf>
    <xf numFmtId="2" fontId="13" fillId="0" borderId="0" xfId="0" applyNumberFormat="1" applyFont="1" applyFill="1" applyBorder="1" applyProtection="1">
      <protection locked="0"/>
    </xf>
    <xf numFmtId="2" fontId="17" fillId="4" borderId="1" xfId="0" applyNumberFormat="1" applyFont="1" applyFill="1" applyBorder="1" applyAlignment="1" applyProtection="1">
      <alignment vertical="top" wrapText="1"/>
      <protection locked="0"/>
    </xf>
    <xf numFmtId="49" fontId="18" fillId="4" borderId="1" xfId="0" applyNumberFormat="1" applyFont="1" applyFill="1" applyBorder="1" applyAlignment="1" applyProtection="1">
      <alignment horizontal="center" wrapText="1"/>
      <protection locked="0"/>
    </xf>
    <xf numFmtId="167" fontId="15" fillId="4" borderId="1" xfId="0" applyNumberFormat="1" applyFont="1" applyFill="1" applyBorder="1" applyAlignment="1" applyProtection="1">
      <alignment horizontal="right"/>
    </xf>
    <xf numFmtId="2" fontId="12" fillId="0" borderId="0" xfId="0" applyNumberFormat="1" applyFont="1" applyFill="1" applyBorder="1" applyProtection="1">
      <protection locked="0"/>
    </xf>
    <xf numFmtId="2" fontId="17" fillId="5" borderId="1" xfId="0" applyNumberFormat="1" applyFont="1" applyFill="1" applyBorder="1" applyAlignment="1" applyProtection="1">
      <alignment vertical="top" wrapText="1"/>
      <protection locked="0"/>
    </xf>
    <xf numFmtId="49" fontId="18" fillId="5" borderId="1" xfId="0" applyNumberFormat="1" applyFont="1" applyFill="1" applyBorder="1" applyAlignment="1" applyProtection="1">
      <alignment horizontal="center" wrapText="1"/>
      <protection locked="0"/>
    </xf>
    <xf numFmtId="167" fontId="15" fillId="5" borderId="1" xfId="0" applyNumberFormat="1" applyFont="1" applyFill="1" applyBorder="1" applyAlignment="1" applyProtection="1">
      <alignment horizontal="right"/>
    </xf>
    <xf numFmtId="2" fontId="16" fillId="6" borderId="1" xfId="0" applyNumberFormat="1" applyFont="1" applyFill="1" applyBorder="1" applyAlignment="1" applyProtection="1">
      <alignment vertical="top" wrapText="1"/>
      <protection locked="0"/>
    </xf>
    <xf numFmtId="49" fontId="15" fillId="6" borderId="1" xfId="0" applyNumberFormat="1" applyFont="1" applyFill="1" applyBorder="1" applyAlignment="1" applyProtection="1">
      <alignment horizontal="center" wrapText="1"/>
      <protection locked="0"/>
    </xf>
    <xf numFmtId="167" fontId="15" fillId="6" borderId="1" xfId="0" applyNumberFormat="1" applyFont="1" applyFill="1" applyBorder="1" applyAlignment="1" applyProtection="1">
      <alignment horizontal="right"/>
    </xf>
    <xf numFmtId="2" fontId="17" fillId="7" borderId="1" xfId="0" applyNumberFormat="1" applyFont="1" applyFill="1" applyBorder="1" applyAlignment="1" applyProtection="1">
      <alignment vertical="top" wrapText="1"/>
      <protection locked="0"/>
    </xf>
    <xf numFmtId="49" fontId="18" fillId="7" borderId="1" xfId="0" applyNumberFormat="1" applyFont="1" applyFill="1" applyBorder="1" applyAlignment="1" applyProtection="1">
      <alignment horizontal="center" wrapText="1"/>
      <protection locked="0"/>
    </xf>
    <xf numFmtId="167" fontId="15" fillId="7" borderId="1" xfId="0" applyNumberFormat="1" applyFont="1" applyFill="1" applyBorder="1" applyAlignment="1" applyProtection="1">
      <alignment horizontal="right"/>
    </xf>
    <xf numFmtId="2" fontId="19" fillId="2" borderId="1" xfId="0" applyNumberFormat="1" applyFont="1" applyFill="1" applyBorder="1" applyAlignment="1" applyProtection="1">
      <alignment wrapText="1"/>
      <protection locked="0"/>
    </xf>
    <xf numFmtId="49" fontId="18" fillId="2" borderId="1" xfId="0" applyNumberFormat="1" applyFont="1" applyFill="1" applyBorder="1" applyAlignment="1" applyProtection="1">
      <alignment horizontal="center" wrapText="1"/>
      <protection locked="0"/>
    </xf>
    <xf numFmtId="167" fontId="18" fillId="0" borderId="1" xfId="0" applyNumberFormat="1" applyFont="1" applyFill="1" applyBorder="1" applyAlignment="1" applyProtection="1">
      <alignment horizontal="right"/>
      <protection locked="0"/>
    </xf>
    <xf numFmtId="2" fontId="20" fillId="2" borderId="1" xfId="0" applyNumberFormat="1" applyFont="1" applyFill="1" applyBorder="1" applyAlignment="1" applyProtection="1">
      <alignment vertical="top" wrapText="1"/>
      <protection locked="0"/>
    </xf>
    <xf numFmtId="2" fontId="19" fillId="7" borderId="1" xfId="0" applyNumberFormat="1" applyFont="1" applyFill="1" applyBorder="1" applyAlignment="1" applyProtection="1">
      <alignment vertical="top" wrapText="1"/>
      <protection locked="0"/>
    </xf>
    <xf numFmtId="168" fontId="21" fillId="2" borderId="0" xfId="0" applyNumberFormat="1" applyFont="1" applyFill="1" applyBorder="1" applyAlignment="1" applyProtection="1">
      <alignment horizontal="right"/>
    </xf>
    <xf numFmtId="168" fontId="22" fillId="0" borderId="0" xfId="0" applyNumberFormat="1" applyFont="1" applyFill="1" applyBorder="1" applyAlignment="1" applyProtection="1">
      <alignment horizontal="right"/>
      <protection locked="0"/>
    </xf>
    <xf numFmtId="167" fontId="22" fillId="2" borderId="1" xfId="0" applyNumberFormat="1" applyFont="1" applyFill="1" applyBorder="1" applyAlignment="1" applyProtection="1">
      <alignment horizontal="right"/>
    </xf>
    <xf numFmtId="2" fontId="16" fillId="7" borderId="1" xfId="0" applyNumberFormat="1" applyFont="1" applyFill="1" applyBorder="1" applyAlignment="1" applyProtection="1">
      <alignment vertical="top" wrapText="1"/>
      <protection locked="0"/>
    </xf>
    <xf numFmtId="49" fontId="15" fillId="7" borderId="1" xfId="0" applyNumberFormat="1" applyFont="1" applyFill="1" applyBorder="1" applyAlignment="1" applyProtection="1">
      <alignment horizontal="center" wrapText="1"/>
      <protection locked="0"/>
    </xf>
    <xf numFmtId="167" fontId="15" fillId="7" borderId="1" xfId="0" applyNumberFormat="1" applyFont="1" applyFill="1" applyBorder="1" applyAlignment="1" applyProtection="1">
      <alignment horizontal="right"/>
      <protection locked="0"/>
    </xf>
    <xf numFmtId="167" fontId="18" fillId="7" borderId="1" xfId="0" applyNumberFormat="1" applyFont="1" applyFill="1" applyBorder="1" applyAlignment="1" applyProtection="1">
      <alignment horizontal="right"/>
      <protection locked="0"/>
    </xf>
    <xf numFmtId="2" fontId="17" fillId="2" borderId="1" xfId="0" applyNumberFormat="1" applyFont="1" applyFill="1" applyBorder="1" applyAlignment="1" applyProtection="1">
      <alignment wrapText="1"/>
      <protection locked="0"/>
    </xf>
    <xf numFmtId="2" fontId="23" fillId="2" borderId="1" xfId="0" applyNumberFormat="1" applyFont="1" applyFill="1" applyBorder="1" applyAlignment="1" applyProtection="1">
      <alignment wrapText="1"/>
      <protection locked="0"/>
    </xf>
    <xf numFmtId="2" fontId="17" fillId="8" borderId="1" xfId="0" applyNumberFormat="1" applyFont="1" applyFill="1" applyBorder="1" applyAlignment="1" applyProtection="1">
      <alignment vertical="top" wrapText="1"/>
      <protection locked="0"/>
    </xf>
    <xf numFmtId="49" fontId="18" fillId="8" borderId="1" xfId="0" applyNumberFormat="1" applyFont="1" applyFill="1" applyBorder="1" applyAlignment="1" applyProtection="1">
      <alignment horizontal="center" wrapText="1"/>
      <protection locked="0"/>
    </xf>
    <xf numFmtId="167" fontId="18" fillId="8" borderId="1" xfId="0" applyNumberFormat="1" applyFont="1" applyFill="1" applyBorder="1" applyAlignment="1" applyProtection="1">
      <alignment horizontal="right"/>
      <protection locked="0"/>
    </xf>
    <xf numFmtId="167" fontId="18" fillId="4" borderId="1" xfId="0" applyNumberFormat="1" applyFont="1" applyFill="1" applyBorder="1" applyAlignment="1" applyProtection="1">
      <alignment horizontal="right"/>
      <protection locked="0"/>
    </xf>
    <xf numFmtId="2" fontId="17" fillId="2" borderId="1" xfId="0" applyNumberFormat="1" applyFont="1" applyFill="1" applyBorder="1" applyAlignment="1" applyProtection="1">
      <alignment wrapText="1" shrinkToFit="1"/>
      <protection locked="0"/>
    </xf>
    <xf numFmtId="2" fontId="24" fillId="4" borderId="1" xfId="0" applyNumberFormat="1" applyFont="1" applyFill="1" applyBorder="1" applyAlignment="1" applyProtection="1">
      <alignment wrapText="1"/>
      <protection locked="0"/>
    </xf>
    <xf numFmtId="49" fontId="15" fillId="4" borderId="1" xfId="0" applyNumberFormat="1" applyFont="1" applyFill="1" applyBorder="1" applyAlignment="1" applyProtection="1">
      <alignment horizontal="center" wrapText="1"/>
      <protection locked="0"/>
    </xf>
    <xf numFmtId="49" fontId="15" fillId="4" borderId="1" xfId="0" applyNumberFormat="1" applyFont="1" applyFill="1" applyBorder="1" applyAlignment="1" applyProtection="1">
      <alignment wrapText="1"/>
      <protection locked="0"/>
    </xf>
    <xf numFmtId="167" fontId="15" fillId="4" borderId="1" xfId="3" applyNumberFormat="1" applyFont="1" applyFill="1" applyBorder="1" applyAlignment="1" applyProtection="1">
      <alignment horizontal="right" wrapText="1"/>
    </xf>
    <xf numFmtId="2" fontId="13" fillId="4" borderId="0" xfId="0" applyNumberFormat="1" applyFont="1" applyFill="1" applyBorder="1" applyProtection="1">
      <protection locked="0"/>
    </xf>
    <xf numFmtId="49" fontId="15" fillId="0" borderId="1" xfId="0" applyNumberFormat="1" applyFont="1" applyFill="1" applyBorder="1" applyAlignment="1" applyProtection="1">
      <alignment horizontal="center" wrapText="1"/>
      <protection locked="0"/>
    </xf>
    <xf numFmtId="49" fontId="15" fillId="0" borderId="1" xfId="0" applyNumberFormat="1" applyFont="1" applyFill="1" applyBorder="1" applyAlignment="1" applyProtection="1">
      <alignment wrapText="1"/>
      <protection locked="0"/>
    </xf>
    <xf numFmtId="167" fontId="15" fillId="0" borderId="1" xfId="3" applyNumberFormat="1" applyFont="1" applyFill="1" applyBorder="1" applyAlignment="1" applyProtection="1">
      <alignment horizontal="right" wrapText="1"/>
    </xf>
    <xf numFmtId="2" fontId="25" fillId="4" borderId="1" xfId="0" applyNumberFormat="1" applyFont="1" applyFill="1" applyBorder="1" applyAlignment="1" applyProtection="1">
      <alignment wrapText="1"/>
      <protection locked="0"/>
    </xf>
    <xf numFmtId="49" fontId="25" fillId="4" borderId="1" xfId="0" applyNumberFormat="1" applyFont="1" applyFill="1" applyBorder="1" applyAlignment="1" applyProtection="1">
      <alignment horizontal="center" wrapText="1"/>
      <protection locked="0"/>
    </xf>
    <xf numFmtId="49" fontId="25" fillId="4" borderId="1" xfId="0" applyNumberFormat="1" applyFont="1" applyFill="1" applyBorder="1" applyAlignment="1" applyProtection="1">
      <alignment wrapText="1"/>
      <protection locked="0"/>
    </xf>
    <xf numFmtId="2" fontId="26" fillId="5" borderId="1" xfId="0" applyNumberFormat="1" applyFont="1" applyFill="1" applyBorder="1" applyAlignment="1" applyProtection="1">
      <alignment wrapText="1"/>
      <protection locked="0"/>
    </xf>
    <xf numFmtId="49" fontId="25" fillId="5" borderId="1" xfId="0" applyNumberFormat="1" applyFont="1" applyFill="1" applyBorder="1" applyAlignment="1" applyProtection="1">
      <alignment horizontal="center" wrapText="1"/>
      <protection locked="0"/>
    </xf>
    <xf numFmtId="49" fontId="25" fillId="5" borderId="1" xfId="0" applyNumberFormat="1" applyFont="1" applyFill="1" applyBorder="1" applyAlignment="1" applyProtection="1">
      <alignment wrapText="1"/>
      <protection locked="0"/>
    </xf>
    <xf numFmtId="2" fontId="26" fillId="6" borderId="1" xfId="0" applyNumberFormat="1" applyFont="1" applyFill="1" applyBorder="1" applyAlignment="1" applyProtection="1">
      <alignment wrapText="1"/>
      <protection locked="0"/>
    </xf>
    <xf numFmtId="49" fontId="25" fillId="6" borderId="1" xfId="0" applyNumberFormat="1" applyFont="1" applyFill="1" applyBorder="1" applyAlignment="1" applyProtection="1">
      <alignment horizontal="center" wrapText="1"/>
      <protection locked="0"/>
    </xf>
    <xf numFmtId="49" fontId="23" fillId="6" borderId="1" xfId="0" applyNumberFormat="1" applyFont="1" applyFill="1" applyBorder="1" applyAlignment="1" applyProtection="1">
      <alignment wrapText="1"/>
      <protection locked="0"/>
    </xf>
    <xf numFmtId="49" fontId="25" fillId="6" borderId="1" xfId="0" applyNumberFormat="1" applyFont="1" applyFill="1" applyBorder="1" applyAlignment="1" applyProtection="1">
      <alignment wrapText="1"/>
      <protection locked="0"/>
    </xf>
    <xf numFmtId="49" fontId="25" fillId="2" borderId="1" xfId="0" applyNumberFormat="1" applyFont="1" applyFill="1" applyBorder="1" applyAlignment="1" applyProtection="1">
      <alignment horizontal="center" wrapText="1"/>
      <protection locked="0"/>
    </xf>
    <xf numFmtId="49" fontId="25" fillId="2" borderId="1" xfId="0" applyNumberFormat="1" applyFont="1" applyFill="1" applyBorder="1" applyAlignment="1" applyProtection="1">
      <alignment wrapText="1"/>
      <protection locked="0"/>
    </xf>
    <xf numFmtId="2" fontId="12" fillId="2" borderId="1" xfId="0" applyNumberFormat="1" applyFont="1" applyFill="1" applyBorder="1" applyAlignment="1" applyProtection="1">
      <alignment wrapText="1"/>
      <protection locked="0"/>
    </xf>
    <xf numFmtId="49" fontId="18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8" fillId="2" borderId="1" xfId="0" applyNumberFormat="1" applyFont="1" applyFill="1" applyBorder="1" applyAlignment="1" applyProtection="1">
      <alignment horizontal="right" wrapText="1"/>
      <protection locked="0"/>
    </xf>
    <xf numFmtId="2" fontId="1" fillId="0" borderId="0" xfId="0" applyNumberFormat="1" applyFont="1" applyAlignment="1" applyProtection="1">
      <alignment horizontal="center"/>
      <protection locked="0"/>
    </xf>
    <xf numFmtId="2" fontId="27" fillId="0" borderId="0" xfId="0" applyNumberFormat="1" applyFont="1" applyFill="1" applyProtection="1">
      <protection locked="0"/>
    </xf>
    <xf numFmtId="2" fontId="1" fillId="2" borderId="0" xfId="0" applyNumberFormat="1" applyFont="1" applyFill="1" applyAlignment="1" applyProtection="1">
      <alignment vertical="top" wrapText="1"/>
      <protection locked="0"/>
    </xf>
    <xf numFmtId="2" fontId="1" fillId="2" borderId="0" xfId="0" applyNumberFormat="1" applyFont="1" applyFill="1" applyAlignment="1" applyProtection="1">
      <alignment horizontal="center"/>
      <protection locked="0"/>
    </xf>
    <xf numFmtId="2" fontId="27" fillId="0" borderId="0" xfId="0" applyNumberFormat="1" applyFont="1" applyFill="1" applyAlignment="1" applyProtection="1">
      <alignment horizontal="center"/>
      <protection locked="0"/>
    </xf>
    <xf numFmtId="2" fontId="27" fillId="0" borderId="0" xfId="0" applyNumberFormat="1" applyFont="1" applyFill="1" applyBorder="1" applyAlignment="1" applyProtection="1">
      <alignment horizontal="center"/>
      <protection locked="0"/>
    </xf>
    <xf numFmtId="2" fontId="29" fillId="2" borderId="5" xfId="0" applyNumberFormat="1" applyFont="1" applyFill="1" applyBorder="1" applyAlignment="1" applyProtection="1">
      <alignment horizontal="center" vertical="center" wrapText="1"/>
      <protection locked="0"/>
    </xf>
    <xf numFmtId="2" fontId="29" fillId="2" borderId="6" xfId="0" applyNumberFormat="1" applyFont="1" applyFill="1" applyBorder="1" applyAlignment="1" applyProtection="1">
      <alignment horizontal="center"/>
      <protection locked="0"/>
    </xf>
    <xf numFmtId="2" fontId="29" fillId="2" borderId="8" xfId="0" applyNumberFormat="1" applyFont="1" applyFill="1" applyBorder="1" applyAlignment="1" applyProtection="1">
      <alignment horizontal="center" wrapText="1"/>
      <protection locked="0"/>
    </xf>
    <xf numFmtId="2" fontId="1" fillId="2" borderId="0" xfId="0" applyNumberFormat="1" applyFont="1" applyFill="1" applyBorder="1" applyProtection="1">
      <protection locked="0"/>
    </xf>
    <xf numFmtId="49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167" fontId="11" fillId="2" borderId="1" xfId="0" applyNumberFormat="1" applyFont="1" applyFill="1" applyBorder="1" applyAlignment="1" applyProtection="1">
      <alignment horizontal="right" vertical="center"/>
    </xf>
    <xf numFmtId="2" fontId="29" fillId="2" borderId="1" xfId="0" applyNumberFormat="1" applyFont="1" applyFill="1" applyBorder="1" applyAlignment="1" applyProtection="1">
      <alignment horizontal="left" vertical="center" wrapText="1"/>
      <protection locked="0"/>
    </xf>
    <xf numFmtId="1" fontId="18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5" fillId="2" borderId="1" xfId="0" applyNumberFormat="1" applyFont="1" applyFill="1" applyBorder="1" applyAlignment="1" applyProtection="1">
      <alignment horizontal="center" vertical="center"/>
      <protection locked="0"/>
    </xf>
    <xf numFmtId="167" fontId="21" fillId="2" borderId="1" xfId="0" applyNumberFormat="1" applyFont="1" applyFill="1" applyBorder="1" applyAlignment="1" applyProtection="1">
      <alignment horizontal="right" vertical="center"/>
    </xf>
    <xf numFmtId="2" fontId="29" fillId="2" borderId="1" xfId="0" applyNumberFormat="1" applyFont="1" applyFill="1" applyBorder="1" applyAlignment="1" applyProtection="1">
      <alignment wrapText="1"/>
      <protection locked="0"/>
    </xf>
    <xf numFmtId="49" fontId="15" fillId="2" borderId="1" xfId="0" applyNumberFormat="1" applyFont="1" applyFill="1" applyBorder="1" applyAlignment="1" applyProtection="1">
      <alignment horizontal="center" wrapText="1"/>
      <protection locked="0"/>
    </xf>
    <xf numFmtId="49" fontId="15" fillId="2" borderId="1" xfId="0" applyNumberFormat="1" applyFont="1" applyFill="1" applyBorder="1" applyAlignment="1" applyProtection="1">
      <alignment wrapText="1"/>
      <protection locked="0"/>
    </xf>
    <xf numFmtId="167" fontId="21" fillId="2" borderId="1" xfId="3" applyNumberFormat="1" applyFont="1" applyFill="1" applyBorder="1" applyAlignment="1" applyProtection="1">
      <alignment horizontal="right" wrapText="1"/>
    </xf>
    <xf numFmtId="2" fontId="12" fillId="9" borderId="1" xfId="0" applyNumberFormat="1" applyFont="1" applyFill="1" applyBorder="1" applyAlignment="1" applyProtection="1">
      <alignment vertical="top" wrapText="1"/>
      <protection locked="0"/>
    </xf>
    <xf numFmtId="1" fontId="18" fillId="9" borderId="1" xfId="0" applyNumberFormat="1" applyFont="1" applyFill="1" applyBorder="1" applyAlignment="1" applyProtection="1">
      <alignment horizontal="center" vertical="center" wrapText="1"/>
      <protection locked="0"/>
    </xf>
    <xf numFmtId="49" fontId="18" fillId="9" borderId="1" xfId="0" applyNumberFormat="1" applyFont="1" applyFill="1" applyBorder="1" applyAlignment="1" applyProtection="1">
      <alignment horizontal="center" wrapText="1"/>
      <protection locked="0"/>
    </xf>
    <xf numFmtId="167" fontId="21" fillId="9" borderId="1" xfId="0" applyNumberFormat="1" applyFont="1" applyFill="1" applyBorder="1" applyAlignment="1" applyProtection="1">
      <alignment horizontal="right"/>
    </xf>
    <xf numFmtId="2" fontId="12" fillId="2" borderId="1" xfId="0" applyNumberFormat="1" applyFont="1" applyFill="1" applyBorder="1" applyAlignment="1" applyProtection="1">
      <alignment vertical="top" wrapText="1"/>
      <protection locked="0"/>
    </xf>
    <xf numFmtId="167" fontId="21" fillId="2" borderId="1" xfId="0" applyNumberFormat="1" applyFont="1" applyFill="1" applyBorder="1" applyAlignment="1" applyProtection="1">
      <alignment horizontal="right"/>
    </xf>
    <xf numFmtId="2" fontId="8" fillId="2" borderId="1" xfId="0" applyNumberFormat="1" applyFont="1" applyFill="1" applyBorder="1" applyAlignment="1" applyProtection="1">
      <alignment vertical="top" wrapText="1"/>
      <protection locked="0"/>
    </xf>
    <xf numFmtId="2" fontId="1" fillId="7" borderId="0" xfId="0" applyNumberFormat="1" applyFont="1" applyFill="1" applyBorder="1" applyProtection="1">
      <protection locked="0"/>
    </xf>
    <xf numFmtId="167" fontId="22" fillId="2" borderId="1" xfId="0" applyNumberFormat="1" applyFont="1" applyFill="1" applyBorder="1" applyAlignment="1" applyProtection="1">
      <alignment horizontal="right"/>
      <protection locked="0"/>
    </xf>
    <xf numFmtId="2" fontId="19" fillId="2" borderId="1" xfId="0" applyNumberFormat="1" applyFont="1" applyFill="1" applyBorder="1" applyAlignment="1" applyProtection="1">
      <alignment vertical="top" wrapText="1"/>
      <protection locked="0"/>
    </xf>
    <xf numFmtId="2" fontId="19" fillId="9" borderId="1" xfId="0" applyNumberFormat="1" applyFont="1" applyFill="1" applyBorder="1" applyAlignment="1" applyProtection="1">
      <alignment vertical="top" wrapText="1"/>
      <protection locked="0"/>
    </xf>
    <xf numFmtId="2" fontId="12" fillId="5" borderId="0" xfId="0" applyNumberFormat="1" applyFont="1" applyFill="1" applyBorder="1" applyProtection="1">
      <protection locked="0"/>
    </xf>
    <xf numFmtId="2" fontId="26" fillId="2" borderId="1" xfId="0" applyNumberFormat="1" applyFont="1" applyFill="1" applyBorder="1" applyAlignment="1" applyProtection="1">
      <alignment vertical="top" wrapText="1"/>
      <protection locked="0"/>
    </xf>
    <xf numFmtId="2" fontId="12" fillId="7" borderId="0" xfId="0" applyNumberFormat="1" applyFont="1" applyFill="1" applyBorder="1" applyProtection="1">
      <protection locked="0"/>
    </xf>
    <xf numFmtId="167" fontId="21" fillId="2" borderId="1" xfId="0" applyNumberFormat="1" applyFont="1" applyFill="1" applyBorder="1" applyAlignment="1" applyProtection="1">
      <alignment horizontal="right"/>
      <protection locked="0"/>
    </xf>
    <xf numFmtId="2" fontId="8" fillId="7" borderId="0" xfId="0" applyNumberFormat="1" applyFont="1" applyFill="1" applyBorder="1" applyProtection="1">
      <protection locked="0"/>
    </xf>
    <xf numFmtId="167" fontId="21" fillId="9" borderId="1" xfId="0" applyNumberFormat="1" applyFont="1" applyFill="1" applyBorder="1" applyAlignment="1" applyProtection="1">
      <alignment horizontal="right"/>
      <protection locked="0"/>
    </xf>
    <xf numFmtId="167" fontId="22" fillId="9" borderId="1" xfId="0" applyNumberFormat="1" applyFont="1" applyFill="1" applyBorder="1" applyAlignment="1" applyProtection="1">
      <alignment horizontal="right"/>
      <protection locked="0"/>
    </xf>
    <xf numFmtId="2" fontId="12" fillId="9" borderId="1" xfId="0" applyNumberFormat="1" applyFont="1" applyFill="1" applyBorder="1" applyAlignment="1" applyProtection="1">
      <alignment wrapText="1"/>
      <protection locked="0"/>
    </xf>
    <xf numFmtId="2" fontId="8" fillId="9" borderId="1" xfId="0" applyNumberFormat="1" applyFont="1" applyFill="1" applyBorder="1" applyAlignment="1" applyProtection="1">
      <alignment wrapText="1"/>
      <protection locked="0"/>
    </xf>
    <xf numFmtId="49" fontId="15" fillId="9" borderId="1" xfId="0" applyNumberFormat="1" applyFont="1" applyFill="1" applyBorder="1" applyAlignment="1" applyProtection="1">
      <alignment horizontal="center" wrapText="1"/>
      <protection locked="0"/>
    </xf>
    <xf numFmtId="49" fontId="15" fillId="9" borderId="1" xfId="0" applyNumberFormat="1" applyFont="1" applyFill="1" applyBorder="1" applyAlignment="1" applyProtection="1">
      <alignment wrapText="1"/>
      <protection locked="0"/>
    </xf>
    <xf numFmtId="167" fontId="21" fillId="9" borderId="1" xfId="3" applyNumberFormat="1" applyFont="1" applyFill="1" applyBorder="1" applyAlignment="1" applyProtection="1">
      <alignment horizontal="right" wrapText="1"/>
    </xf>
    <xf numFmtId="2" fontId="8" fillId="2" borderId="1" xfId="0" applyNumberFormat="1" applyFont="1" applyFill="1" applyBorder="1" applyAlignment="1" applyProtection="1">
      <alignment wrapText="1"/>
      <protection locked="0"/>
    </xf>
    <xf numFmtId="2" fontId="12" fillId="2" borderId="1" xfId="0" applyNumberFormat="1" applyFont="1" applyFill="1" applyBorder="1" applyAlignment="1" applyProtection="1">
      <alignment wrapText="1" shrinkToFit="1"/>
      <protection locked="0"/>
    </xf>
    <xf numFmtId="1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7" fillId="2" borderId="1" xfId="0" applyNumberFormat="1" applyFont="1" applyFill="1" applyBorder="1" applyAlignment="1" applyProtection="1">
      <alignment wrapText="1"/>
      <protection locked="0"/>
    </xf>
    <xf numFmtId="2" fontId="27" fillId="0" borderId="4" xfId="0" applyNumberFormat="1" applyFont="1" applyFill="1" applyBorder="1" applyProtection="1">
      <protection locked="0"/>
    </xf>
    <xf numFmtId="0" fontId="0" fillId="0" borderId="0" xfId="0" applyAlignment="1">
      <alignment wrapText="1"/>
    </xf>
    <xf numFmtId="49" fontId="0" fillId="0" borderId="0" xfId="0" applyNumberFormat="1" applyAlignment="1"/>
    <xf numFmtId="0" fontId="0" fillId="0" borderId="0" xfId="0" applyFont="1" applyAlignment="1"/>
    <xf numFmtId="0" fontId="7" fillId="0" borderId="0" xfId="0" applyFont="1" applyAlignment="1">
      <alignment wrapText="1"/>
    </xf>
    <xf numFmtId="0" fontId="30" fillId="0" borderId="0" xfId="0" applyFont="1" applyAlignment="1">
      <alignment wrapText="1"/>
    </xf>
    <xf numFmtId="0" fontId="31" fillId="6" borderId="9" xfId="0" applyFont="1" applyFill="1" applyBorder="1" applyAlignment="1">
      <alignment horizontal="center" vertical="center"/>
    </xf>
    <xf numFmtId="0" fontId="31" fillId="0" borderId="10" xfId="0" applyFont="1" applyBorder="1" applyAlignment="1">
      <alignment horizontal="center" vertical="center" wrapText="1"/>
    </xf>
    <xf numFmtId="49" fontId="31" fillId="0" borderId="11" xfId="0" applyNumberFormat="1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0" fontId="0" fillId="6" borderId="9" xfId="0" applyFill="1" applyBorder="1"/>
    <xf numFmtId="0" fontId="0" fillId="0" borderId="13" xfId="0" applyFont="1" applyBorder="1" applyAlignment="1">
      <alignment wrapText="1"/>
    </xf>
    <xf numFmtId="49" fontId="0" fillId="0" borderId="1" xfId="0" applyNumberFormat="1" applyFont="1" applyBorder="1" applyAlignment="1"/>
    <xf numFmtId="4" fontId="0" fillId="0" borderId="14" xfId="0" applyNumberFormat="1" applyBorder="1" applyAlignment="1"/>
    <xf numFmtId="0" fontId="0" fillId="2" borderId="9" xfId="0" applyNumberFormat="1" applyFill="1" applyBorder="1"/>
    <xf numFmtId="0" fontId="0" fillId="2" borderId="13" xfId="0" applyFont="1" applyFill="1" applyBorder="1" applyAlignment="1">
      <alignment wrapText="1"/>
    </xf>
    <xf numFmtId="49" fontId="0" fillId="2" borderId="1" xfId="0" applyNumberFormat="1" applyFont="1" applyFill="1" applyBorder="1" applyAlignment="1"/>
    <xf numFmtId="4" fontId="0" fillId="2" borderId="14" xfId="0" applyNumberFormat="1" applyFill="1" applyBorder="1" applyAlignment="1"/>
    <xf numFmtId="0" fontId="0" fillId="2" borderId="0" xfId="0" applyFill="1"/>
    <xf numFmtId="0" fontId="0" fillId="2" borderId="15" xfId="0" applyFont="1" applyFill="1" applyBorder="1" applyAlignment="1">
      <alignment wrapText="1"/>
    </xf>
    <xf numFmtId="49" fontId="0" fillId="2" borderId="16" xfId="0" applyNumberFormat="1" applyFont="1" applyFill="1" applyBorder="1" applyAlignment="1"/>
    <xf numFmtId="4" fontId="0" fillId="2" borderId="17" xfId="0" applyNumberFormat="1" applyFill="1" applyBorder="1" applyAlignment="1"/>
    <xf numFmtId="0" fontId="0" fillId="2" borderId="1" xfId="0" applyNumberFormat="1" applyFill="1" applyBorder="1"/>
    <xf numFmtId="0" fontId="31" fillId="2" borderId="2" xfId="0" applyFont="1" applyFill="1" applyBorder="1" applyAlignment="1">
      <alignment wrapText="1"/>
    </xf>
    <xf numFmtId="49" fontId="31" fillId="2" borderId="2" xfId="0" applyNumberFormat="1" applyFont="1" applyFill="1" applyBorder="1" applyAlignment="1"/>
    <xf numFmtId="4" fontId="31" fillId="2" borderId="2" xfId="0" applyNumberFormat="1" applyFont="1" applyFill="1" applyBorder="1" applyAlignment="1"/>
    <xf numFmtId="0" fontId="31" fillId="2" borderId="1" xfId="0" applyFont="1" applyFill="1" applyBorder="1" applyAlignment="1">
      <alignment wrapText="1"/>
    </xf>
    <xf numFmtId="49" fontId="31" fillId="2" borderId="1" xfId="0" applyNumberFormat="1" applyFont="1" applyFill="1" applyBorder="1" applyAlignment="1"/>
    <xf numFmtId="4" fontId="31" fillId="2" borderId="1" xfId="0" applyNumberFormat="1" applyFont="1" applyFill="1" applyBorder="1" applyAlignment="1"/>
    <xf numFmtId="4" fontId="0" fillId="0" borderId="0" xfId="0" applyNumberFormat="1" applyAlignment="1"/>
    <xf numFmtId="0" fontId="22" fillId="0" borderId="0" xfId="0" applyFont="1" applyFill="1" applyAlignment="1" applyProtection="1">
      <alignment horizontal="right"/>
      <protection locked="0"/>
    </xf>
    <xf numFmtId="2" fontId="7" fillId="2" borderId="0" xfId="0" applyNumberFormat="1" applyFont="1" applyFill="1" applyAlignment="1" applyProtection="1">
      <alignment horizontal="right" vertical="top" wrapText="1"/>
      <protection locked="0"/>
    </xf>
    <xf numFmtId="2" fontId="28" fillId="2" borderId="0" xfId="0" applyNumberFormat="1" applyFont="1" applyFill="1" applyAlignment="1" applyProtection="1">
      <alignment horizontal="right" vertical="top" wrapText="1"/>
      <protection locked="0"/>
    </xf>
    <xf numFmtId="2" fontId="27" fillId="0" borderId="0" xfId="0" applyNumberFormat="1" applyFont="1" applyFill="1" applyBorder="1" applyProtection="1">
      <protection locked="0"/>
    </xf>
    <xf numFmtId="2" fontId="32" fillId="0" borderId="0" xfId="0" applyNumberFormat="1" applyFont="1" applyAlignment="1" applyProtection="1">
      <alignment horizontal="right"/>
      <protection locked="0"/>
    </xf>
    <xf numFmtId="2" fontId="29" fillId="2" borderId="1" xfId="0" applyNumberFormat="1" applyFont="1" applyFill="1" applyBorder="1" applyAlignment="1" applyProtection="1">
      <alignment horizontal="center" wrapText="1"/>
      <protection locked="0"/>
    </xf>
    <xf numFmtId="2" fontId="29" fillId="3" borderId="1" xfId="0" applyNumberFormat="1" applyFont="1" applyFill="1" applyBorder="1" applyAlignment="1" applyProtection="1">
      <alignment wrapText="1"/>
      <protection locked="0"/>
    </xf>
    <xf numFmtId="167" fontId="21" fillId="3" borderId="1" xfId="3" applyNumberFormat="1" applyFont="1" applyFill="1" applyBorder="1" applyAlignment="1" applyProtection="1">
      <alignment horizontal="right" wrapText="1"/>
    </xf>
    <xf numFmtId="2" fontId="12" fillId="4" borderId="1" xfId="0" applyNumberFormat="1" applyFont="1" applyFill="1" applyBorder="1" applyAlignment="1" applyProtection="1">
      <alignment vertical="top" wrapText="1"/>
      <protection locked="0"/>
    </xf>
    <xf numFmtId="167" fontId="21" fillId="4" borderId="1" xfId="0" applyNumberFormat="1" applyFont="1" applyFill="1" applyBorder="1" applyAlignment="1" applyProtection="1">
      <alignment horizontal="right"/>
    </xf>
    <xf numFmtId="2" fontId="12" fillId="5" borderId="1" xfId="0" applyNumberFormat="1" applyFont="1" applyFill="1" applyBorder="1" applyAlignment="1" applyProtection="1">
      <alignment vertical="top" wrapText="1"/>
      <protection locked="0"/>
    </xf>
    <xf numFmtId="167" fontId="21" fillId="5" borderId="1" xfId="0" applyNumberFormat="1" applyFont="1" applyFill="1" applyBorder="1" applyAlignment="1" applyProtection="1">
      <alignment horizontal="right"/>
    </xf>
    <xf numFmtId="2" fontId="8" fillId="7" borderId="1" xfId="0" applyNumberFormat="1" applyFont="1" applyFill="1" applyBorder="1" applyAlignment="1" applyProtection="1">
      <alignment vertical="top" wrapText="1"/>
      <protection locked="0"/>
    </xf>
    <xf numFmtId="167" fontId="21" fillId="7" borderId="1" xfId="0" applyNumberFormat="1" applyFont="1" applyFill="1" applyBorder="1" applyAlignment="1" applyProtection="1">
      <alignment horizontal="right"/>
    </xf>
    <xf numFmtId="2" fontId="12" fillId="7" borderId="1" xfId="0" applyNumberFormat="1" applyFont="1" applyFill="1" applyBorder="1" applyAlignment="1" applyProtection="1">
      <alignment vertical="top" wrapText="1"/>
      <protection locked="0"/>
    </xf>
    <xf numFmtId="167" fontId="22" fillId="0" borderId="1" xfId="0" applyNumberFormat="1" applyFont="1" applyFill="1" applyBorder="1" applyAlignment="1" applyProtection="1">
      <alignment horizontal="right"/>
      <protection locked="0"/>
    </xf>
    <xf numFmtId="2" fontId="26" fillId="7" borderId="1" xfId="0" applyNumberFormat="1" applyFont="1" applyFill="1" applyBorder="1" applyAlignment="1" applyProtection="1">
      <alignment vertical="top" wrapText="1"/>
      <protection locked="0"/>
    </xf>
    <xf numFmtId="2" fontId="19" fillId="5" borderId="1" xfId="0" applyNumberFormat="1" applyFont="1" applyFill="1" applyBorder="1" applyAlignment="1" applyProtection="1">
      <alignment vertical="top" wrapText="1"/>
      <protection locked="0"/>
    </xf>
    <xf numFmtId="167" fontId="21" fillId="7" borderId="1" xfId="0" applyNumberFormat="1" applyFont="1" applyFill="1" applyBorder="1" applyAlignment="1" applyProtection="1">
      <alignment horizontal="right"/>
      <protection locked="0"/>
    </xf>
    <xf numFmtId="167" fontId="22" fillId="7" borderId="1" xfId="0" applyNumberFormat="1" applyFont="1" applyFill="1" applyBorder="1" applyAlignment="1" applyProtection="1">
      <alignment horizontal="right"/>
      <protection locked="0"/>
    </xf>
    <xf numFmtId="167" fontId="21" fillId="0" borderId="1" xfId="0" applyNumberFormat="1" applyFont="1" applyFill="1" applyBorder="1" applyAlignment="1" applyProtection="1">
      <alignment horizontal="right"/>
      <protection locked="0"/>
    </xf>
    <xf numFmtId="2" fontId="12" fillId="8" borderId="1" xfId="0" applyNumberFormat="1" applyFont="1" applyFill="1" applyBorder="1" applyAlignment="1" applyProtection="1">
      <alignment vertical="top" wrapText="1"/>
      <protection locked="0"/>
    </xf>
    <xf numFmtId="167" fontId="22" fillId="8" borderId="1" xfId="0" applyNumberFormat="1" applyFont="1" applyFill="1" applyBorder="1" applyAlignment="1" applyProtection="1">
      <alignment horizontal="right"/>
      <protection locked="0"/>
    </xf>
    <xf numFmtId="2" fontId="12" fillId="10" borderId="1" xfId="0" applyNumberFormat="1" applyFont="1" applyFill="1" applyBorder="1" applyAlignment="1" applyProtection="1">
      <alignment wrapText="1"/>
      <protection locked="0"/>
    </xf>
    <xf numFmtId="49" fontId="18" fillId="10" borderId="1" xfId="0" applyNumberFormat="1" applyFont="1" applyFill="1" applyBorder="1" applyAlignment="1" applyProtection="1">
      <alignment horizontal="center" vertical="center" wrapText="1"/>
      <protection locked="0"/>
    </xf>
    <xf numFmtId="49" fontId="18" fillId="10" borderId="1" xfId="0" applyNumberFormat="1" applyFont="1" applyFill="1" applyBorder="1" applyAlignment="1" applyProtection="1">
      <alignment horizontal="center" wrapText="1"/>
      <protection locked="0"/>
    </xf>
    <xf numFmtId="167" fontId="22" fillId="10" borderId="1" xfId="0" applyNumberFormat="1" applyFont="1" applyFill="1" applyBorder="1" applyAlignment="1" applyProtection="1">
      <alignment horizontal="right"/>
      <protection locked="0"/>
    </xf>
    <xf numFmtId="2" fontId="8" fillId="3" borderId="1" xfId="0" applyNumberFormat="1" applyFont="1" applyFill="1" applyBorder="1" applyAlignment="1" applyProtection="1">
      <alignment wrapText="1"/>
      <protection locked="0"/>
    </xf>
    <xf numFmtId="2" fontId="8" fillId="6" borderId="1" xfId="0" applyNumberFormat="1" applyFont="1" applyFill="1" applyBorder="1" applyAlignment="1" applyProtection="1">
      <alignment vertical="top" wrapText="1"/>
      <protection locked="0"/>
    </xf>
    <xf numFmtId="167" fontId="21" fillId="6" borderId="1" xfId="0" applyNumberFormat="1" applyFont="1" applyFill="1" applyBorder="1" applyAlignment="1" applyProtection="1">
      <alignment horizontal="right"/>
    </xf>
    <xf numFmtId="49" fontId="8" fillId="2" borderId="1" xfId="0" applyNumberFormat="1" applyFont="1" applyFill="1" applyBorder="1" applyAlignment="1" applyProtection="1">
      <alignment wrapText="1"/>
      <protection locked="0"/>
    </xf>
    <xf numFmtId="2" fontId="8" fillId="4" borderId="1" xfId="0" applyNumberFormat="1" applyFont="1" applyFill="1" applyBorder="1" applyAlignment="1" applyProtection="1">
      <alignment horizontal="left" wrapText="1"/>
      <protection locked="0"/>
    </xf>
    <xf numFmtId="49" fontId="33" fillId="4" borderId="1" xfId="0" applyNumberFormat="1" applyFont="1" applyFill="1" applyBorder="1" applyAlignment="1" applyProtection="1">
      <alignment wrapText="1"/>
      <protection locked="0"/>
    </xf>
    <xf numFmtId="167" fontId="21" fillId="4" borderId="1" xfId="3" applyNumberFormat="1" applyFont="1" applyFill="1" applyBorder="1" applyAlignment="1" applyProtection="1">
      <alignment horizontal="right" wrapText="1"/>
    </xf>
    <xf numFmtId="2" fontId="29" fillId="0" borderId="0" xfId="0" applyNumberFormat="1" applyFont="1" applyFill="1" applyBorder="1" applyProtection="1">
      <protection locked="0"/>
    </xf>
    <xf numFmtId="167" fontId="21" fillId="8" borderId="1" xfId="0" applyNumberFormat="1" applyFont="1" applyFill="1" applyBorder="1" applyAlignment="1" applyProtection="1">
      <alignment horizontal="right"/>
      <protection locked="0"/>
    </xf>
    <xf numFmtId="166" fontId="2" fillId="2" borderId="18" xfId="0" applyNumberFormat="1" applyFont="1" applyFill="1" applyBorder="1"/>
    <xf numFmtId="0" fontId="2" fillId="0" borderId="19" xfId="0" applyFont="1" applyFill="1" applyBorder="1"/>
    <xf numFmtId="0" fontId="2" fillId="0" borderId="19" xfId="0" applyFont="1" applyFill="1" applyBorder="1" applyAlignment="1">
      <alignment wrapText="1"/>
    </xf>
    <xf numFmtId="166" fontId="2" fillId="2" borderId="19" xfId="0" applyNumberFormat="1" applyFont="1" applyFill="1" applyBorder="1"/>
    <xf numFmtId="0" fontId="2" fillId="0" borderId="20" xfId="0" applyFont="1" applyBorder="1"/>
    <xf numFmtId="0" fontId="2" fillId="0" borderId="20" xfId="0" applyFont="1" applyBorder="1" applyAlignment="1">
      <alignment wrapText="1"/>
    </xf>
    <xf numFmtId="0" fontId="2" fillId="2" borderId="20" xfId="0" applyFont="1" applyFill="1" applyBorder="1"/>
    <xf numFmtId="0" fontId="35" fillId="0" borderId="1" xfId="0" applyFont="1" applyBorder="1" applyAlignment="1">
      <alignment wrapText="1"/>
    </xf>
    <xf numFmtId="166" fontId="0" fillId="0" borderId="0" xfId="0" applyNumberFormat="1"/>
    <xf numFmtId="49" fontId="2" fillId="0" borderId="0" xfId="0" applyNumberFormat="1" applyFont="1" applyAlignment="1">
      <alignment vertical="justify"/>
    </xf>
    <xf numFmtId="0" fontId="2" fillId="0" borderId="1" xfId="0" applyFont="1" applyBorder="1" applyAlignment="1">
      <alignment horizontal="left"/>
    </xf>
    <xf numFmtId="49" fontId="2" fillId="0" borderId="1" xfId="0" applyNumberFormat="1" applyFont="1" applyBorder="1"/>
    <xf numFmtId="49" fontId="2" fillId="0" borderId="0" xfId="0" applyNumberFormat="1" applyFont="1" applyAlignment="1">
      <alignment horizontal="right" vertical="justify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2" fontId="7" fillId="2" borderId="0" xfId="0" applyNumberFormat="1" applyFont="1" applyFill="1" applyBorder="1" applyAlignment="1" applyProtection="1">
      <alignment horizontal="center" vertical="top" wrapText="1"/>
      <protection locked="0"/>
    </xf>
    <xf numFmtId="2" fontId="8" fillId="2" borderId="6" xfId="0" applyNumberFormat="1" applyFont="1" applyFill="1" applyBorder="1" applyAlignment="1" applyProtection="1">
      <alignment horizontal="center" vertical="center"/>
      <protection locked="0"/>
    </xf>
    <xf numFmtId="49" fontId="2" fillId="0" borderId="0" xfId="0" applyNumberFormat="1" applyFont="1" applyAlignment="1">
      <alignment horizontal="center" vertical="justify"/>
    </xf>
    <xf numFmtId="2" fontId="28" fillId="2" borderId="0" xfId="0" applyNumberFormat="1" applyFont="1" applyFill="1" applyBorder="1" applyAlignment="1" applyProtection="1">
      <alignment horizontal="center" vertical="top" wrapText="1"/>
      <protection locked="0"/>
    </xf>
    <xf numFmtId="2" fontId="29" fillId="2" borderId="6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Border="1" applyAlignment="1">
      <alignment horizontal="center" vertical="center" wrapText="1"/>
    </xf>
    <xf numFmtId="0" fontId="32" fillId="0" borderId="0" xfId="0" applyFont="1" applyFill="1" applyBorder="1" applyAlignment="1" applyProtection="1">
      <alignment horizontal="center"/>
      <protection locked="0"/>
    </xf>
    <xf numFmtId="0" fontId="2" fillId="0" borderId="0" xfId="0" applyNumberFormat="1" applyFont="1" applyFill="1" applyBorder="1" applyAlignment="1" applyProtection="1">
      <alignment horizontal="center"/>
      <protection locked="0"/>
    </xf>
  </cellXfs>
  <cellStyles count="4">
    <cellStyle name="Обычный" xfId="0" builtinId="0"/>
    <cellStyle name="Тысячи [0]_Лист1" xfId="1" xr:uid="{00000000-0005-0000-0000-000001000000}"/>
    <cellStyle name="Тысячи_Лист1" xfId="2" xr:uid="{00000000-0005-0000-0000-000002000000}"/>
    <cellStyle name="Финансовый" xfId="3" builtinId="3"/>
  </cellStyles>
  <dxfs count="118"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condense val="0"/>
        <extend val="0"/>
        <sz val="8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sz val="8"/>
      </font>
      <fill>
        <patternFill patternType="solid">
          <fgColor indexed="26"/>
          <bgColor indexed="9"/>
        </patternFill>
      </fill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condense val="0"/>
        <extend val="0"/>
        <sz val="8"/>
      </font>
      <fill>
        <patternFill patternType="solid">
          <fgColor indexed="26"/>
          <bgColor indexed="9"/>
        </patternFill>
      </fill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condense val="0"/>
        <extend val="0"/>
        <sz val="8"/>
      </font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condense val="0"/>
        <extend val="0"/>
        <sz val="8"/>
      </font>
      <fill>
        <patternFill patternType="solid">
          <fgColor indexed="26"/>
          <bgColor indexed="9"/>
        </patternFill>
      </fill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condense val="0"/>
        <extend val="0"/>
        <sz val="8"/>
      </font>
      <fill>
        <patternFill patternType="solid">
          <fgColor indexed="26"/>
          <bgColor indexed="9"/>
        </patternFill>
      </fill>
    </dxf>
    <dxf>
      <font>
        <b val="0"/>
        <condense val="0"/>
        <extend val="0"/>
        <sz val="8"/>
      </font>
      <fill>
        <patternFill patternType="solid">
          <fgColor indexed="26"/>
          <bgColor indexed="9"/>
        </patternFill>
      </fill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  <dxf>
      <font>
        <b/>
        <i/>
        <condense val="0"/>
        <extend val="0"/>
        <sz val="8"/>
      </font>
    </dxf>
    <dxf>
      <font>
        <b val="0"/>
        <i/>
        <condense val="0"/>
        <extend val="0"/>
        <sz val="8"/>
      </font>
    </dxf>
    <dxf>
      <font>
        <b/>
        <i val="0"/>
        <condense val="0"/>
        <extend val="0"/>
        <sz val="8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FD095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workbookViewId="0">
      <selection activeCell="C11" sqref="C11"/>
    </sheetView>
  </sheetViews>
  <sheetFormatPr defaultColWidth="11.1640625" defaultRowHeight="15.75"/>
  <cols>
    <col min="1" max="1" width="35.1640625" style="1" customWidth="1"/>
    <col min="2" max="2" width="73" style="1" customWidth="1"/>
    <col min="3" max="3" width="24" style="1" customWidth="1"/>
    <col min="4" max="4" width="16.33203125" customWidth="1"/>
    <col min="5" max="5" width="16" customWidth="1"/>
  </cols>
  <sheetData>
    <row r="1" spans="1:5">
      <c r="C1" s="2" t="s">
        <v>253</v>
      </c>
    </row>
    <row r="2" spans="1:5" ht="46.5" customHeight="1">
      <c r="B2" s="248" t="s">
        <v>257</v>
      </c>
      <c r="C2" s="248"/>
    </row>
    <row r="3" spans="1:5">
      <c r="B3" s="249"/>
      <c r="C3" s="249"/>
    </row>
    <row r="4" spans="1:5">
      <c r="C4" s="2"/>
    </row>
    <row r="5" spans="1:5">
      <c r="A5" s="250" t="s">
        <v>0</v>
      </c>
      <c r="B5" s="250"/>
      <c r="C5" s="250"/>
    </row>
    <row r="6" spans="1:5">
      <c r="A6" s="250" t="s">
        <v>258</v>
      </c>
      <c r="B6" s="250"/>
      <c r="C6" s="250"/>
    </row>
    <row r="7" spans="1:5">
      <c r="C7" s="2" t="s">
        <v>1</v>
      </c>
    </row>
    <row r="8" spans="1:5" ht="47.25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</row>
    <row r="9" spans="1:5">
      <c r="A9" s="4">
        <v>1</v>
      </c>
      <c r="B9" s="4">
        <v>2</v>
      </c>
      <c r="C9" s="4">
        <v>3</v>
      </c>
      <c r="D9" s="4">
        <v>3</v>
      </c>
      <c r="E9" s="4">
        <v>3</v>
      </c>
    </row>
    <row r="10" spans="1:5" ht="18.75">
      <c r="A10" s="5" t="s">
        <v>7</v>
      </c>
      <c r="B10" s="6" t="s">
        <v>8</v>
      </c>
      <c r="C10" s="7">
        <f>C11+C38+C36+C33</f>
        <v>1819.3999999999999</v>
      </c>
      <c r="D10" s="7">
        <f>D11+D38</f>
        <v>1406.3999999999999</v>
      </c>
      <c r="E10" s="7">
        <f>E11+E38</f>
        <v>1413.5</v>
      </c>
    </row>
    <row r="11" spans="1:5" ht="18.75">
      <c r="A11" s="5"/>
      <c r="B11" s="6" t="s">
        <v>9</v>
      </c>
      <c r="C11" s="7">
        <f>C12</f>
        <v>1319.6000000000001</v>
      </c>
      <c r="D11" s="7">
        <f>D12</f>
        <v>1318.6999999999998</v>
      </c>
      <c r="E11" s="7">
        <f>E12</f>
        <v>1323.1</v>
      </c>
    </row>
    <row r="12" spans="1:5">
      <c r="A12" s="5"/>
      <c r="B12" s="8" t="s">
        <v>10</v>
      </c>
      <c r="C12" s="7">
        <f>C13+C19+C22+C28+C32</f>
        <v>1319.6000000000001</v>
      </c>
      <c r="D12" s="7">
        <f>D13+D19+D22+D28+D32</f>
        <v>1318.6999999999998</v>
      </c>
      <c r="E12" s="7">
        <f>E13+E19+E22+E28+E32</f>
        <v>1323.1</v>
      </c>
    </row>
    <row r="13" spans="1:5">
      <c r="A13" s="5" t="s">
        <v>11</v>
      </c>
      <c r="B13" s="8" t="s">
        <v>12</v>
      </c>
      <c r="C13" s="7">
        <f>C14</f>
        <v>21.6</v>
      </c>
      <c r="D13" s="7">
        <f>D14</f>
        <v>22.4</v>
      </c>
      <c r="E13" s="7">
        <f>E14</f>
        <v>23.3</v>
      </c>
    </row>
    <row r="14" spans="1:5" ht="17.25" customHeight="1">
      <c r="A14" s="9" t="s">
        <v>13</v>
      </c>
      <c r="B14" s="10" t="s">
        <v>14</v>
      </c>
      <c r="C14" s="11">
        <f>C15+C16+C17+C18</f>
        <v>21.6</v>
      </c>
      <c r="D14" s="11">
        <f>D15+D16+D17+D18</f>
        <v>22.4</v>
      </c>
      <c r="E14" s="11">
        <f>E15+E16+E17+E18</f>
        <v>23.3</v>
      </c>
    </row>
    <row r="15" spans="1:5" ht="81" customHeight="1">
      <c r="A15" s="9" t="s">
        <v>15</v>
      </c>
      <c r="B15" s="12" t="s">
        <v>16</v>
      </c>
      <c r="C15" s="11">
        <v>21.6</v>
      </c>
      <c r="D15" s="11">
        <v>22.4</v>
      </c>
      <c r="E15" s="11">
        <v>23.3</v>
      </c>
    </row>
    <row r="16" spans="1:5" ht="0.75" hidden="1" customHeight="1">
      <c r="A16" s="9" t="s">
        <v>17</v>
      </c>
      <c r="B16" s="13" t="s">
        <v>18</v>
      </c>
      <c r="C16" s="11"/>
      <c r="D16" s="11"/>
      <c r="E16" s="11"/>
    </row>
    <row r="17" spans="1:7" ht="2.25" hidden="1" customHeight="1">
      <c r="A17" s="9" t="s">
        <v>19</v>
      </c>
      <c r="B17" s="14" t="s">
        <v>20</v>
      </c>
      <c r="C17" s="11"/>
      <c r="D17" s="11"/>
      <c r="E17" s="11"/>
    </row>
    <row r="18" spans="1:7" ht="97.5" hidden="1">
      <c r="A18" s="9" t="s">
        <v>21</v>
      </c>
      <c r="B18" s="12" t="s">
        <v>22</v>
      </c>
      <c r="C18" s="11">
        <v>0</v>
      </c>
      <c r="D18" s="11">
        <v>0</v>
      </c>
      <c r="E18" s="11">
        <v>0</v>
      </c>
    </row>
    <row r="19" spans="1:7" hidden="1">
      <c r="A19" s="15" t="s">
        <v>23</v>
      </c>
      <c r="B19" s="16" t="s">
        <v>24</v>
      </c>
      <c r="C19" s="17">
        <f>C21</f>
        <v>0</v>
      </c>
      <c r="D19" s="17">
        <f>D21</f>
        <v>0</v>
      </c>
      <c r="E19" s="17">
        <f>E21</f>
        <v>0</v>
      </c>
    </row>
    <row r="20" spans="1:7" ht="81" hidden="1" customHeight="1">
      <c r="A20" s="18" t="s">
        <v>25</v>
      </c>
      <c r="B20" s="1" t="s">
        <v>26</v>
      </c>
      <c r="C20" s="11">
        <v>0</v>
      </c>
      <c r="D20" s="11">
        <v>0</v>
      </c>
      <c r="E20" s="11">
        <v>0</v>
      </c>
    </row>
    <row r="21" spans="1:7" ht="14.25" hidden="1" customHeight="1">
      <c r="A21" s="18" t="s">
        <v>27</v>
      </c>
      <c r="B21" s="1" t="s">
        <v>26</v>
      </c>
      <c r="C21" s="11"/>
      <c r="D21" s="11"/>
      <c r="E21" s="11"/>
    </row>
    <row r="22" spans="1:7" ht="25.5" customHeight="1">
      <c r="A22" s="19" t="s">
        <v>28</v>
      </c>
      <c r="B22" s="20" t="s">
        <v>29</v>
      </c>
      <c r="C22" s="21">
        <f>C23+C25+C24</f>
        <v>883.2</v>
      </c>
      <c r="D22" s="21">
        <f>D23+D25+D24</f>
        <v>865.4</v>
      </c>
      <c r="E22" s="21">
        <f>E23+E25+E24</f>
        <v>851.6</v>
      </c>
    </row>
    <row r="23" spans="1:7" ht="47.25">
      <c r="A23" s="22" t="s">
        <v>30</v>
      </c>
      <c r="B23" s="12" t="s">
        <v>31</v>
      </c>
      <c r="C23" s="23">
        <v>47.7</v>
      </c>
      <c r="D23" s="23">
        <v>42</v>
      </c>
      <c r="E23" s="23">
        <v>38.6</v>
      </c>
    </row>
    <row r="24" spans="1:7" ht="48" hidden="1" customHeight="1">
      <c r="A24" s="22" t="s">
        <v>30</v>
      </c>
      <c r="B24" s="12" t="s">
        <v>32</v>
      </c>
      <c r="C24" s="23"/>
      <c r="D24" s="23"/>
      <c r="E24" s="23"/>
    </row>
    <row r="25" spans="1:7">
      <c r="A25" s="24" t="s">
        <v>33</v>
      </c>
      <c r="B25" s="12" t="s">
        <v>34</v>
      </c>
      <c r="C25" s="21">
        <f>C26+C27</f>
        <v>835.5</v>
      </c>
      <c r="D25" s="23">
        <f>D26+D27</f>
        <v>823.4</v>
      </c>
      <c r="E25" s="23">
        <f>E26+E27</f>
        <v>813</v>
      </c>
    </row>
    <row r="26" spans="1:7" ht="60.75" customHeight="1">
      <c r="A26" s="24" t="s">
        <v>35</v>
      </c>
      <c r="B26" s="12" t="s">
        <v>36</v>
      </c>
      <c r="C26" s="23">
        <v>835.5</v>
      </c>
      <c r="D26" s="23">
        <v>823.4</v>
      </c>
      <c r="E26" s="23">
        <v>813</v>
      </c>
      <c r="G26" s="244"/>
    </row>
    <row r="27" spans="1:7" ht="63" hidden="1">
      <c r="A27" s="24" t="s">
        <v>37</v>
      </c>
      <c r="B27" s="12" t="s">
        <v>38</v>
      </c>
      <c r="C27" s="23"/>
      <c r="D27" s="23"/>
      <c r="E27" s="23"/>
    </row>
    <row r="28" spans="1:7">
      <c r="A28" s="25" t="s">
        <v>262</v>
      </c>
      <c r="B28" s="20" t="s">
        <v>39</v>
      </c>
      <c r="C28" s="21">
        <f>C30+C31+C32</f>
        <v>414.8</v>
      </c>
      <c r="D28" s="21">
        <f>D30+D31+D32</f>
        <v>430.9</v>
      </c>
      <c r="E28" s="21">
        <f>E30+E31+E32</f>
        <v>448.20000000000005</v>
      </c>
    </row>
    <row r="29" spans="1:7" ht="0.75" customHeight="1">
      <c r="A29" s="26" t="s">
        <v>40</v>
      </c>
      <c r="B29" s="12" t="s">
        <v>41</v>
      </c>
    </row>
    <row r="30" spans="1:7" ht="78.75">
      <c r="A30" s="26" t="s">
        <v>273</v>
      </c>
      <c r="B30" s="12" t="s">
        <v>41</v>
      </c>
      <c r="C30" s="27">
        <v>14</v>
      </c>
      <c r="D30" s="27">
        <v>14.5</v>
      </c>
      <c r="E30" s="27">
        <v>15.1</v>
      </c>
    </row>
    <row r="31" spans="1:7" ht="78.75">
      <c r="A31" s="26" t="s">
        <v>271</v>
      </c>
      <c r="B31" s="12" t="s">
        <v>272</v>
      </c>
      <c r="C31" s="27">
        <v>400.8</v>
      </c>
      <c r="D31" s="27">
        <v>416.4</v>
      </c>
      <c r="E31" s="27">
        <v>433.1</v>
      </c>
    </row>
    <row r="32" spans="1:7">
      <c r="A32" s="24" t="s">
        <v>263</v>
      </c>
      <c r="B32" s="12" t="s">
        <v>42</v>
      </c>
      <c r="C32" s="27"/>
      <c r="D32" s="27"/>
      <c r="E32" s="27"/>
    </row>
    <row r="33" spans="1:5" ht="18.75">
      <c r="A33" s="24" t="s">
        <v>264</v>
      </c>
      <c r="B33" s="29" t="s">
        <v>254</v>
      </c>
      <c r="C33" s="27">
        <f>C34+C35</f>
        <v>251.6</v>
      </c>
      <c r="D33" s="27">
        <f>D34+D35</f>
        <v>0</v>
      </c>
      <c r="E33" s="27">
        <f>E34+E35</f>
        <v>0</v>
      </c>
    </row>
    <row r="34" spans="1:5" ht="56.25">
      <c r="A34" s="247" t="s">
        <v>265</v>
      </c>
      <c r="B34" s="243" t="s">
        <v>255</v>
      </c>
      <c r="C34" s="27">
        <v>251.6</v>
      </c>
      <c r="D34" s="27"/>
      <c r="E34" s="27"/>
    </row>
    <row r="35" spans="1:5" ht="31.5">
      <c r="A35" s="246" t="s">
        <v>265</v>
      </c>
      <c r="B35" s="12" t="s">
        <v>256</v>
      </c>
      <c r="C35" s="27"/>
      <c r="D35" s="27"/>
      <c r="E35" s="27"/>
    </row>
    <row r="36" spans="1:5" ht="18.75">
      <c r="A36" s="28" t="s">
        <v>266</v>
      </c>
      <c r="B36" s="29" t="s">
        <v>43</v>
      </c>
      <c r="C36" s="30">
        <f>C37</f>
        <v>161.1</v>
      </c>
      <c r="D36" s="27"/>
      <c r="E36" s="27"/>
    </row>
    <row r="37" spans="1:5">
      <c r="A37" s="31" t="s">
        <v>267</v>
      </c>
      <c r="B37" s="32" t="s">
        <v>44</v>
      </c>
      <c r="C37" s="27">
        <v>161.1</v>
      </c>
      <c r="D37" s="27"/>
      <c r="E37" s="27"/>
    </row>
    <row r="38" spans="1:5" ht="18.75">
      <c r="A38" s="33" t="s">
        <v>268</v>
      </c>
      <c r="B38" s="34" t="s">
        <v>45</v>
      </c>
      <c r="C38" s="30">
        <f>C39+C40</f>
        <v>87.1</v>
      </c>
      <c r="D38" s="30">
        <f>D39+D40</f>
        <v>87.7</v>
      </c>
      <c r="E38" s="30">
        <f>E39+E40</f>
        <v>90.399999999999991</v>
      </c>
    </row>
    <row r="39" spans="1:5" ht="63">
      <c r="A39" s="237" t="s">
        <v>269</v>
      </c>
      <c r="B39" s="238" t="s">
        <v>46</v>
      </c>
      <c r="C39" s="239">
        <v>0.3</v>
      </c>
      <c r="D39" s="35">
        <v>0.3</v>
      </c>
      <c r="E39" s="35">
        <v>0.3</v>
      </c>
    </row>
    <row r="40" spans="1:5" ht="47.25">
      <c r="A40" s="240" t="s">
        <v>270</v>
      </c>
      <c r="B40" s="241" t="s">
        <v>47</v>
      </c>
      <c r="C40" s="242">
        <v>86.8</v>
      </c>
      <c r="D40" s="236">
        <v>87.4</v>
      </c>
      <c r="E40" s="27">
        <v>90.1</v>
      </c>
    </row>
  </sheetData>
  <sheetProtection selectLockedCells="1" selectUnlockedCells="1"/>
  <mergeCells count="4">
    <mergeCell ref="B2:C2"/>
    <mergeCell ref="B3:C3"/>
    <mergeCell ref="A5:C5"/>
    <mergeCell ref="A6:C6"/>
  </mergeCells>
  <pageMargins left="0.90555555555555556" right="0.31527777777777777" top="0.74791666666666667" bottom="0.74791666666666667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40"/>
  <sheetViews>
    <sheetView workbookViewId="0">
      <selection activeCell="N2" sqref="N2"/>
    </sheetView>
  </sheetViews>
  <sheetFormatPr defaultColWidth="11.33203125" defaultRowHeight="12.75"/>
  <cols>
    <col min="1" max="1" width="68.1640625" style="37" customWidth="1"/>
    <col min="2" max="3" width="5.6640625" style="37" customWidth="1"/>
    <col min="4" max="4" width="4" style="37" customWidth="1"/>
    <col min="5" max="5" width="4.5" style="37" customWidth="1"/>
    <col min="6" max="6" width="10.5" style="37" customWidth="1"/>
    <col min="7" max="7" width="5.1640625" style="38" customWidth="1"/>
    <col min="8" max="8" width="18.6640625" style="39" customWidth="1"/>
    <col min="9" max="9" width="21.6640625" style="39" customWidth="1"/>
    <col min="10" max="10" width="21.83203125" style="39" customWidth="1"/>
    <col min="11" max="13" width="11.33203125" style="39"/>
    <col min="14" max="14" width="15.5" style="39" customWidth="1"/>
    <col min="15" max="16384" width="11.33203125" style="39"/>
  </cols>
  <sheetData>
    <row r="1" spans="1:16" ht="15.75">
      <c r="A1" s="40"/>
      <c r="B1" s="41"/>
      <c r="C1" s="41"/>
      <c r="D1" s="41"/>
      <c r="E1" s="41"/>
      <c r="F1" s="41"/>
      <c r="G1" s="42"/>
      <c r="H1" s="43" t="s">
        <v>48</v>
      </c>
    </row>
    <row r="2" spans="1:16" ht="79.5" customHeight="1">
      <c r="A2" s="40"/>
      <c r="B2" s="41"/>
      <c r="C2" s="41"/>
      <c r="D2" s="41"/>
      <c r="E2" s="41"/>
      <c r="F2" s="41"/>
      <c r="G2" s="253" t="s">
        <v>274</v>
      </c>
      <c r="H2" s="253"/>
      <c r="I2" s="253"/>
      <c r="J2" s="253"/>
    </row>
    <row r="3" spans="1:16" ht="15.75">
      <c r="A3" s="40"/>
      <c r="B3" s="41"/>
      <c r="C3" s="41"/>
      <c r="D3" s="41"/>
      <c r="E3" s="41"/>
      <c r="F3" s="41"/>
      <c r="G3" s="42"/>
      <c r="H3" s="43"/>
    </row>
    <row r="4" spans="1:16" ht="11.25" customHeight="1">
      <c r="A4" s="40"/>
      <c r="B4" s="40"/>
      <c r="C4" s="44"/>
      <c r="D4" s="44"/>
      <c r="E4" s="41"/>
      <c r="F4" s="44"/>
      <c r="G4" s="45"/>
      <c r="H4" s="46"/>
    </row>
    <row r="5" spans="1:16" ht="99.75" customHeight="1">
      <c r="A5" s="251" t="s">
        <v>259</v>
      </c>
      <c r="B5" s="251"/>
      <c r="C5" s="251"/>
      <c r="D5" s="251"/>
      <c r="E5" s="251"/>
      <c r="F5" s="251"/>
      <c r="G5" s="251"/>
      <c r="H5" s="251"/>
    </row>
    <row r="6" spans="1:16" ht="2.25" customHeight="1">
      <c r="A6" s="47"/>
      <c r="B6" s="47"/>
      <c r="C6" s="47"/>
      <c r="D6" s="47"/>
      <c r="E6" s="47"/>
      <c r="F6" s="47"/>
      <c r="G6" s="48"/>
    </row>
    <row r="7" spans="1:16" s="52" customFormat="1" ht="30.75" customHeight="1">
      <c r="A7" s="49" t="s">
        <v>49</v>
      </c>
      <c r="B7" s="50" t="s">
        <v>50</v>
      </c>
      <c r="C7" s="50" t="s">
        <v>51</v>
      </c>
      <c r="D7" s="252" t="s">
        <v>52</v>
      </c>
      <c r="E7" s="252"/>
      <c r="F7" s="252"/>
      <c r="G7" s="50" t="s">
        <v>53</v>
      </c>
      <c r="H7" s="51" t="s">
        <v>277</v>
      </c>
      <c r="I7" s="51" t="s">
        <v>278</v>
      </c>
      <c r="J7" s="51" t="s">
        <v>279</v>
      </c>
    </row>
    <row r="8" spans="1:16" s="57" customFormat="1" ht="17.25" customHeight="1">
      <c r="A8" s="53" t="s">
        <v>54</v>
      </c>
      <c r="B8" s="54"/>
      <c r="C8" s="54"/>
      <c r="D8" s="54"/>
      <c r="E8" s="54"/>
      <c r="F8" s="54"/>
      <c r="G8" s="55"/>
      <c r="H8" s="56">
        <f>H9</f>
        <v>1819.3999999999999</v>
      </c>
      <c r="I8" s="56">
        <f>I9</f>
        <v>1406.3589999999999</v>
      </c>
      <c r="J8" s="56">
        <f>J9</f>
        <v>1413.4999999999995</v>
      </c>
      <c r="K8" s="57">
        <f>H8-4970.74357</f>
        <v>-3151.34357</v>
      </c>
    </row>
    <row r="9" spans="1:16" s="62" customFormat="1" ht="28.5" customHeight="1">
      <c r="A9" s="58" t="s">
        <v>275</v>
      </c>
      <c r="B9" s="59"/>
      <c r="C9" s="59"/>
      <c r="D9" s="59"/>
      <c r="E9" s="59"/>
      <c r="F9" s="59"/>
      <c r="G9" s="60"/>
      <c r="H9" s="61">
        <f>H10+H56+H75+H89+H126+H118+H134+H65+H40+H76+H53</f>
        <v>1819.3999999999999</v>
      </c>
      <c r="I9" s="61">
        <f>I10+I56+I75+I89+I126+I118+I134+I65+I40+I76+I53</f>
        <v>1406.3589999999999</v>
      </c>
      <c r="J9" s="61">
        <f>J10+J56+J75+J89+J126+J118+J134+J65+J40+J76+J53</f>
        <v>1413.4999999999995</v>
      </c>
    </row>
    <row r="10" spans="1:16" s="67" customFormat="1">
      <c r="A10" s="63" t="s">
        <v>55</v>
      </c>
      <c r="B10" s="64" t="s">
        <v>56</v>
      </c>
      <c r="C10" s="65"/>
      <c r="D10" s="65"/>
      <c r="E10" s="65"/>
      <c r="F10" s="65"/>
      <c r="G10" s="65"/>
      <c r="H10" s="66">
        <f>H11+H48+H20+H43</f>
        <v>1136.2</v>
      </c>
      <c r="I10" s="66">
        <f>I11+I48+I20+I43</f>
        <v>842.75900000000001</v>
      </c>
      <c r="J10" s="66">
        <f>J11+J48+J20+J43</f>
        <v>1048.4999999999998</v>
      </c>
    </row>
    <row r="11" spans="1:16" s="71" customFormat="1" ht="25.5" customHeight="1">
      <c r="A11" s="68" t="s">
        <v>57</v>
      </c>
      <c r="B11" s="69" t="s">
        <v>56</v>
      </c>
      <c r="C11" s="69" t="s">
        <v>58</v>
      </c>
      <c r="D11" s="69"/>
      <c r="E11" s="69"/>
      <c r="F11" s="69"/>
      <c r="G11" s="69"/>
      <c r="H11" s="70">
        <f>H12+H17</f>
        <v>404</v>
      </c>
      <c r="I11" s="70">
        <f>I12+I17</f>
        <v>273.42</v>
      </c>
      <c r="J11" s="70">
        <f>J12+J17</f>
        <v>323.39999999999998</v>
      </c>
      <c r="L11" s="71">
        <f>H9-4970.7</f>
        <v>-3151.3</v>
      </c>
    </row>
    <row r="12" spans="1:16" ht="0.75" customHeight="1">
      <c r="A12" s="72" t="s">
        <v>59</v>
      </c>
      <c r="B12" s="73" t="s">
        <v>56</v>
      </c>
      <c r="C12" s="73" t="s">
        <v>58</v>
      </c>
      <c r="D12" s="73" t="s">
        <v>60</v>
      </c>
      <c r="E12" s="73" t="s">
        <v>61</v>
      </c>
      <c r="F12" s="73"/>
      <c r="G12" s="73"/>
      <c r="H12" s="74">
        <f t="shared" ref="H12:J13" si="0">H13</f>
        <v>61.1</v>
      </c>
      <c r="I12" s="74">
        <f t="shared" si="0"/>
        <v>0</v>
      </c>
      <c r="J12" s="74">
        <f t="shared" si="0"/>
        <v>0</v>
      </c>
    </row>
    <row r="13" spans="1:16" ht="29.25" customHeight="1">
      <c r="A13" s="75" t="str">
        <f>'5'!A14</f>
        <v>Глава муниципального образования</v>
      </c>
      <c r="B13" s="76" t="s">
        <v>56</v>
      </c>
      <c r="C13" s="76" t="s">
        <v>58</v>
      </c>
      <c r="D13" s="76" t="s">
        <v>60</v>
      </c>
      <c r="E13" s="76" t="s">
        <v>62</v>
      </c>
      <c r="F13" s="76"/>
      <c r="G13" s="76"/>
      <c r="H13" s="77">
        <f t="shared" si="0"/>
        <v>61.1</v>
      </c>
      <c r="I13" s="77">
        <f t="shared" si="0"/>
        <v>0</v>
      </c>
      <c r="J13" s="77">
        <f t="shared" si="0"/>
        <v>0</v>
      </c>
    </row>
    <row r="14" spans="1:16" ht="21">
      <c r="A14" s="78" t="s">
        <v>63</v>
      </c>
      <c r="B14" s="79" t="s">
        <v>56</v>
      </c>
      <c r="C14" s="79" t="s">
        <v>58</v>
      </c>
      <c r="D14" s="79" t="s">
        <v>60</v>
      </c>
      <c r="E14" s="79" t="s">
        <v>62</v>
      </c>
      <c r="F14" s="79" t="s">
        <v>64</v>
      </c>
      <c r="G14" s="79"/>
      <c r="H14" s="80">
        <f>H15+H16</f>
        <v>61.1</v>
      </c>
      <c r="I14" s="80">
        <f>I15+I16</f>
        <v>0</v>
      </c>
      <c r="J14" s="80">
        <f>J15+J16</f>
        <v>0</v>
      </c>
    </row>
    <row r="15" spans="1:16" ht="24">
      <c r="A15" s="81" t="s">
        <v>65</v>
      </c>
      <c r="B15" s="82" t="s">
        <v>56</v>
      </c>
      <c r="C15" s="82" t="s">
        <v>58</v>
      </c>
      <c r="D15" s="82" t="s">
        <v>60</v>
      </c>
      <c r="E15" s="82" t="s">
        <v>62</v>
      </c>
      <c r="F15" s="82" t="s">
        <v>64</v>
      </c>
      <c r="G15" s="82" t="s">
        <v>66</v>
      </c>
      <c r="H15" s="83">
        <v>61.1</v>
      </c>
      <c r="I15" s="83">
        <f>'000'!J18</f>
        <v>0</v>
      </c>
      <c r="J15" s="83">
        <f>'000'!K18</f>
        <v>0</v>
      </c>
    </row>
    <row r="16" spans="1:16" ht="33.75">
      <c r="A16" s="84" t="s">
        <v>67</v>
      </c>
      <c r="B16" s="82" t="s">
        <v>56</v>
      </c>
      <c r="C16" s="82" t="s">
        <v>58</v>
      </c>
      <c r="D16" s="82" t="s">
        <v>60</v>
      </c>
      <c r="E16" s="82" t="s">
        <v>62</v>
      </c>
      <c r="F16" s="82" t="s">
        <v>64</v>
      </c>
      <c r="G16" s="82" t="s">
        <v>68</v>
      </c>
      <c r="H16" s="83"/>
      <c r="I16" s="83">
        <f>'000'!J19</f>
        <v>0</v>
      </c>
      <c r="J16" s="83">
        <f>'000'!K19</f>
        <v>0</v>
      </c>
      <c r="N16" s="39">
        <v>211</v>
      </c>
      <c r="O16" s="39">
        <f>H15+H18+H32+H41</f>
        <v>700</v>
      </c>
      <c r="P16" s="39">
        <f>700-O16</f>
        <v>0</v>
      </c>
    </row>
    <row r="17" spans="1:15" s="71" customFormat="1" ht="22.5">
      <c r="A17" s="85" t="s">
        <v>63</v>
      </c>
      <c r="B17" s="79" t="s">
        <v>56</v>
      </c>
      <c r="C17" s="79" t="s">
        <v>58</v>
      </c>
      <c r="D17" s="79" t="s">
        <v>60</v>
      </c>
      <c r="E17" s="79" t="s">
        <v>62</v>
      </c>
      <c r="F17" s="79" t="s">
        <v>69</v>
      </c>
      <c r="G17" s="79"/>
      <c r="H17" s="80">
        <f>H18+H19</f>
        <v>342.9</v>
      </c>
      <c r="I17" s="80">
        <f>I18+I19</f>
        <v>273.42</v>
      </c>
      <c r="J17" s="80">
        <f>J18+J19</f>
        <v>323.39999999999998</v>
      </c>
      <c r="K17" s="86"/>
      <c r="L17" s="87"/>
      <c r="M17" s="87"/>
      <c r="N17" s="87">
        <v>213</v>
      </c>
      <c r="O17" s="71">
        <f>H19+H33</f>
        <v>211.4</v>
      </c>
    </row>
    <row r="18" spans="1:15" s="71" customFormat="1" ht="24.75">
      <c r="A18" s="81" t="s">
        <v>65</v>
      </c>
      <c r="B18" s="82" t="s">
        <v>56</v>
      </c>
      <c r="C18" s="82" t="s">
        <v>58</v>
      </c>
      <c r="D18" s="82" t="s">
        <v>60</v>
      </c>
      <c r="E18" s="82" t="s">
        <v>62</v>
      </c>
      <c r="F18" s="82" t="s">
        <v>69</v>
      </c>
      <c r="G18" s="82" t="s">
        <v>66</v>
      </c>
      <c r="H18" s="88">
        <f>263</f>
        <v>263</v>
      </c>
      <c r="I18" s="88">
        <v>210</v>
      </c>
      <c r="J18" s="88">
        <v>260</v>
      </c>
      <c r="K18" s="86"/>
      <c r="L18" s="87"/>
      <c r="M18" s="87"/>
      <c r="N18" s="87"/>
    </row>
    <row r="19" spans="1:15" s="71" customFormat="1" ht="33.75">
      <c r="A19" s="84" t="s">
        <v>67</v>
      </c>
      <c r="B19" s="82" t="s">
        <v>56</v>
      </c>
      <c r="C19" s="82" t="s">
        <v>58</v>
      </c>
      <c r="D19" s="82" t="s">
        <v>60</v>
      </c>
      <c r="E19" s="82" t="s">
        <v>62</v>
      </c>
      <c r="F19" s="82" t="s">
        <v>69</v>
      </c>
      <c r="G19" s="82" t="s">
        <v>68</v>
      </c>
      <c r="H19" s="88">
        <f>75.5+4.4</f>
        <v>79.900000000000006</v>
      </c>
      <c r="I19" s="88">
        <f>I18*30.2%</f>
        <v>63.419999999999995</v>
      </c>
      <c r="J19" s="88">
        <v>63.4</v>
      </c>
      <c r="K19" s="86"/>
      <c r="L19" s="87"/>
      <c r="M19" s="87"/>
      <c r="N19" s="87">
        <f>H18+H19+H32+H33+H35+H36+H39+H47+H52+H54+H55+H61+H62+H63+H64+H83+H85+H92+H104+H113+H114+H132+H139</f>
        <v>1627.0999999999997</v>
      </c>
    </row>
    <row r="20" spans="1:15" ht="27" customHeight="1">
      <c r="A20" s="72" t="s">
        <v>70</v>
      </c>
      <c r="B20" s="73" t="s">
        <v>56</v>
      </c>
      <c r="C20" s="73" t="s">
        <v>71</v>
      </c>
      <c r="D20" s="73" t="s">
        <v>60</v>
      </c>
      <c r="E20" s="73" t="s">
        <v>72</v>
      </c>
      <c r="F20" s="73"/>
      <c r="G20" s="73"/>
      <c r="H20" s="74">
        <f>H21+H28</f>
        <v>731.9</v>
      </c>
      <c r="I20" s="74">
        <f>I21+I28</f>
        <v>569.03899999999999</v>
      </c>
      <c r="J20" s="74">
        <f>J21+J28</f>
        <v>724.8</v>
      </c>
    </row>
    <row r="21" spans="1:15" ht="1.5" customHeight="1">
      <c r="A21" s="89" t="s">
        <v>73</v>
      </c>
      <c r="B21" s="90" t="s">
        <v>56</v>
      </c>
      <c r="C21" s="90" t="s">
        <v>71</v>
      </c>
      <c r="D21" s="90" t="s">
        <v>60</v>
      </c>
      <c r="E21" s="90" t="s">
        <v>72</v>
      </c>
      <c r="F21" s="90"/>
      <c r="G21" s="90"/>
      <c r="H21" s="80">
        <f t="shared" ref="H21:J22" si="1">H22</f>
        <v>0</v>
      </c>
      <c r="I21" s="80">
        <f t="shared" si="1"/>
        <v>0</v>
      </c>
      <c r="J21" s="80">
        <f t="shared" si="1"/>
        <v>0</v>
      </c>
    </row>
    <row r="22" spans="1:15" ht="33.75" hidden="1">
      <c r="A22" s="89" t="s">
        <v>74</v>
      </c>
      <c r="B22" s="90" t="s">
        <v>56</v>
      </c>
      <c r="C22" s="90" t="s">
        <v>71</v>
      </c>
      <c r="D22" s="90" t="s">
        <v>60</v>
      </c>
      <c r="E22" s="90" t="s">
        <v>72</v>
      </c>
      <c r="F22" s="90" t="s">
        <v>75</v>
      </c>
      <c r="G22" s="90"/>
      <c r="H22" s="91">
        <f t="shared" si="1"/>
        <v>0</v>
      </c>
      <c r="I22" s="91">
        <f t="shared" si="1"/>
        <v>0</v>
      </c>
      <c r="J22" s="91">
        <f t="shared" si="1"/>
        <v>0</v>
      </c>
    </row>
    <row r="23" spans="1:15" ht="33.75" hidden="1">
      <c r="A23" s="78" t="s">
        <v>76</v>
      </c>
      <c r="B23" s="79" t="s">
        <v>56</v>
      </c>
      <c r="C23" s="79" t="s">
        <v>71</v>
      </c>
      <c r="D23" s="79" t="s">
        <v>60</v>
      </c>
      <c r="E23" s="79" t="s">
        <v>72</v>
      </c>
      <c r="F23" s="79" t="s">
        <v>77</v>
      </c>
      <c r="G23" s="79"/>
      <c r="H23" s="92">
        <f>SUM(H24:H27)</f>
        <v>0</v>
      </c>
      <c r="I23" s="92">
        <f>SUM(I24:I27)</f>
        <v>0</v>
      </c>
      <c r="J23" s="92">
        <f>SUM(J24:J27)</f>
        <v>0</v>
      </c>
    </row>
    <row r="24" spans="1:15" ht="25.5" hidden="1" customHeight="1">
      <c r="A24" s="93" t="s">
        <v>65</v>
      </c>
      <c r="B24" s="82" t="s">
        <v>56</v>
      </c>
      <c r="C24" s="82" t="s">
        <v>71</v>
      </c>
      <c r="D24" s="82" t="s">
        <v>60</v>
      </c>
      <c r="E24" s="82" t="s">
        <v>72</v>
      </c>
      <c r="F24" s="82" t="s">
        <v>77</v>
      </c>
      <c r="G24" s="82" t="s">
        <v>66</v>
      </c>
      <c r="H24" s="83">
        <f>'000'!I30</f>
        <v>0</v>
      </c>
      <c r="I24" s="83">
        <f>'000'!J30</f>
        <v>0</v>
      </c>
      <c r="J24" s="83">
        <f>'000'!K30</f>
        <v>0</v>
      </c>
    </row>
    <row r="25" spans="1:15" ht="25.5" hidden="1" customHeight="1">
      <c r="A25" s="93" t="str">
        <f>'000'!A31</f>
        <v>Фонд оплаты труда государственных (муниципальных) органов и взносы по обязательному социальному страхованию</v>
      </c>
      <c r="B25" s="82" t="s">
        <v>56</v>
      </c>
      <c r="C25" s="82" t="s">
        <v>71</v>
      </c>
      <c r="D25" s="82" t="s">
        <v>60</v>
      </c>
      <c r="E25" s="82" t="s">
        <v>72</v>
      </c>
      <c r="F25" s="82" t="s">
        <v>77</v>
      </c>
      <c r="G25" s="82" t="s">
        <v>68</v>
      </c>
      <c r="H25" s="83">
        <f>'000'!I31</f>
        <v>0</v>
      </c>
      <c r="I25" s="83">
        <f>'000'!J31</f>
        <v>0</v>
      </c>
      <c r="J25" s="83">
        <f>'000'!K31</f>
        <v>0</v>
      </c>
    </row>
    <row r="26" spans="1:15" ht="24.75" hidden="1" customHeight="1">
      <c r="A26" s="93" t="s">
        <v>78</v>
      </c>
      <c r="B26" s="82" t="s">
        <v>56</v>
      </c>
      <c r="C26" s="82" t="s">
        <v>71</v>
      </c>
      <c r="D26" s="82" t="s">
        <v>60</v>
      </c>
      <c r="E26" s="82" t="s">
        <v>72</v>
      </c>
      <c r="F26" s="82" t="s">
        <v>77</v>
      </c>
      <c r="G26" s="82" t="s">
        <v>79</v>
      </c>
      <c r="H26" s="83">
        <f>'000'!I32</f>
        <v>0</v>
      </c>
      <c r="I26" s="83">
        <f>'000'!J32</f>
        <v>0</v>
      </c>
      <c r="J26" s="83">
        <f>'000'!K32</f>
        <v>0</v>
      </c>
    </row>
    <row r="27" spans="1:15" ht="24" hidden="1">
      <c r="A27" s="93" t="s">
        <v>80</v>
      </c>
      <c r="B27" s="82" t="s">
        <v>56</v>
      </c>
      <c r="C27" s="82" t="s">
        <v>71</v>
      </c>
      <c r="D27" s="82" t="s">
        <v>60</v>
      </c>
      <c r="E27" s="82" t="s">
        <v>72</v>
      </c>
      <c r="F27" s="82" t="s">
        <v>77</v>
      </c>
      <c r="G27" s="82" t="s">
        <v>81</v>
      </c>
      <c r="H27" s="83">
        <f>'000'!I33</f>
        <v>0</v>
      </c>
      <c r="I27" s="83">
        <f>'000'!J33</f>
        <v>0</v>
      </c>
      <c r="J27" s="83">
        <f>'000'!K33</f>
        <v>0</v>
      </c>
    </row>
    <row r="28" spans="1:15" s="71" customFormat="1" ht="33.75">
      <c r="A28" s="68" t="s">
        <v>82</v>
      </c>
      <c r="B28" s="69" t="s">
        <v>56</v>
      </c>
      <c r="C28" s="69" t="s">
        <v>71</v>
      </c>
      <c r="D28" s="69" t="s">
        <v>60</v>
      </c>
      <c r="E28" s="69" t="s">
        <v>72</v>
      </c>
      <c r="F28" s="69"/>
      <c r="G28" s="69"/>
      <c r="H28" s="70">
        <f>H29</f>
        <v>731.9</v>
      </c>
      <c r="I28" s="70">
        <f t="shared" ref="H28:J29" si="2">I29</f>
        <v>569.03899999999999</v>
      </c>
      <c r="J28" s="70">
        <f t="shared" si="2"/>
        <v>724.8</v>
      </c>
    </row>
    <row r="29" spans="1:15" ht="14.25" customHeight="1">
      <c r="A29" s="72" t="s">
        <v>59</v>
      </c>
      <c r="B29" s="73" t="s">
        <v>56</v>
      </c>
      <c r="C29" s="73" t="s">
        <v>71</v>
      </c>
      <c r="D29" s="73" t="s">
        <v>60</v>
      </c>
      <c r="E29" s="73" t="s">
        <v>72</v>
      </c>
      <c r="F29" s="73"/>
      <c r="G29" s="73"/>
      <c r="H29" s="74">
        <f t="shared" si="2"/>
        <v>731.9</v>
      </c>
      <c r="I29" s="74">
        <f t="shared" si="2"/>
        <v>569.03899999999999</v>
      </c>
      <c r="J29" s="74">
        <f t="shared" si="2"/>
        <v>724.8</v>
      </c>
    </row>
    <row r="30" spans="1:15" ht="22.5">
      <c r="A30" s="75" t="s">
        <v>83</v>
      </c>
      <c r="B30" s="76" t="s">
        <v>56</v>
      </c>
      <c r="C30" s="76" t="s">
        <v>71</v>
      </c>
      <c r="D30" s="76" t="s">
        <v>60</v>
      </c>
      <c r="E30" s="76" t="s">
        <v>72</v>
      </c>
      <c r="F30" s="76"/>
      <c r="G30" s="76"/>
      <c r="H30" s="77">
        <f>H31+H34</f>
        <v>731.9</v>
      </c>
      <c r="I30" s="77">
        <f>I31+I34</f>
        <v>569.03899999999999</v>
      </c>
      <c r="J30" s="77">
        <f>J31+J34</f>
        <v>724.8</v>
      </c>
    </row>
    <row r="31" spans="1:15" ht="31.5">
      <c r="A31" s="78" t="s">
        <v>84</v>
      </c>
      <c r="B31" s="79" t="s">
        <v>56</v>
      </c>
      <c r="C31" s="79" t="s">
        <v>71</v>
      </c>
      <c r="D31" s="79" t="s">
        <v>60</v>
      </c>
      <c r="E31" s="79" t="s">
        <v>72</v>
      </c>
      <c r="F31" s="79" t="s">
        <v>85</v>
      </c>
      <c r="G31" s="79"/>
      <c r="H31" s="92">
        <f>H32+H33</f>
        <v>407.4</v>
      </c>
      <c r="I31" s="92">
        <f>I32+I33</f>
        <v>318.339</v>
      </c>
      <c r="J31" s="92">
        <f>J32+J33</f>
        <v>390.6</v>
      </c>
    </row>
    <row r="32" spans="1:15" ht="24">
      <c r="A32" s="81" t="s">
        <v>65</v>
      </c>
      <c r="B32" s="82" t="s">
        <v>56</v>
      </c>
      <c r="C32" s="82" t="s">
        <v>71</v>
      </c>
      <c r="D32" s="82" t="s">
        <v>60</v>
      </c>
      <c r="E32" s="82" t="s">
        <v>72</v>
      </c>
      <c r="F32" s="82" t="s">
        <v>85</v>
      </c>
      <c r="G32" s="82" t="s">
        <v>66</v>
      </c>
      <c r="H32" s="83">
        <f>334.5+153.3-211.9</f>
        <v>275.89999999999998</v>
      </c>
      <c r="I32" s="83">
        <v>244.5</v>
      </c>
      <c r="J32" s="83">
        <v>300</v>
      </c>
    </row>
    <row r="33" spans="1:12" ht="33.75">
      <c r="A33" s="84" t="s">
        <v>67</v>
      </c>
      <c r="B33" s="82" t="s">
        <v>56</v>
      </c>
      <c r="C33" s="82" t="s">
        <v>71</v>
      </c>
      <c r="D33" s="82" t="s">
        <v>60</v>
      </c>
      <c r="E33" s="82" t="s">
        <v>72</v>
      </c>
      <c r="F33" s="82" t="s">
        <v>85</v>
      </c>
      <c r="G33" s="82" t="s">
        <v>68</v>
      </c>
      <c r="H33" s="83">
        <f>135.4-3.9</f>
        <v>131.5</v>
      </c>
      <c r="I33" s="83">
        <f>I32*30.2%</f>
        <v>73.838999999999999</v>
      </c>
      <c r="J33" s="83">
        <f>J32*30.2%</f>
        <v>90.6</v>
      </c>
    </row>
    <row r="34" spans="1:12" ht="21">
      <c r="A34" s="78" t="s">
        <v>86</v>
      </c>
      <c r="B34" s="79" t="s">
        <v>56</v>
      </c>
      <c r="C34" s="79" t="s">
        <v>71</v>
      </c>
      <c r="D34" s="79" t="s">
        <v>60</v>
      </c>
      <c r="E34" s="79" t="s">
        <v>72</v>
      </c>
      <c r="F34" s="79" t="s">
        <v>87</v>
      </c>
      <c r="G34" s="79"/>
      <c r="H34" s="92">
        <f>SUM(H35:H39)</f>
        <v>324.5</v>
      </c>
      <c r="I34" s="92">
        <f>SUM(I35:I39)</f>
        <v>250.7</v>
      </c>
      <c r="J34" s="92">
        <f>SUM(J35:J39)</f>
        <v>334.2</v>
      </c>
    </row>
    <row r="35" spans="1:12" ht="25.5">
      <c r="A35" s="94" t="s">
        <v>78</v>
      </c>
      <c r="B35" s="82" t="s">
        <v>56</v>
      </c>
      <c r="C35" s="82" t="s">
        <v>71</v>
      </c>
      <c r="D35" s="82" t="s">
        <v>60</v>
      </c>
      <c r="E35" s="82" t="s">
        <v>72</v>
      </c>
      <c r="F35" s="82" t="s">
        <v>87</v>
      </c>
      <c r="G35" s="82" t="s">
        <v>79</v>
      </c>
      <c r="H35" s="83">
        <v>0.5</v>
      </c>
      <c r="I35" s="83"/>
      <c r="J35" s="83"/>
    </row>
    <row r="36" spans="1:12" ht="25.5">
      <c r="A36" s="94" t="s">
        <v>80</v>
      </c>
      <c r="B36" s="82" t="s">
        <v>56</v>
      </c>
      <c r="C36" s="82" t="s">
        <v>71</v>
      </c>
      <c r="D36" s="82" t="s">
        <v>60</v>
      </c>
      <c r="E36" s="82" t="s">
        <v>72</v>
      </c>
      <c r="F36" s="82" t="s">
        <v>87</v>
      </c>
      <c r="G36" s="82" t="s">
        <v>81</v>
      </c>
      <c r="H36" s="83">
        <v>292.8</v>
      </c>
      <c r="I36" s="83">
        <f>200-67.6</f>
        <v>132.4</v>
      </c>
      <c r="J36" s="83">
        <f>388.9-173</f>
        <v>215.89999999999998</v>
      </c>
      <c r="L36" s="39">
        <f>222516.8-31211+101484.1</f>
        <v>292789.90000000002</v>
      </c>
    </row>
    <row r="37" spans="1:12">
      <c r="A37" s="94" t="s">
        <v>88</v>
      </c>
      <c r="B37" s="82" t="s">
        <v>56</v>
      </c>
      <c r="C37" s="82" t="s">
        <v>71</v>
      </c>
      <c r="D37" s="82" t="s">
        <v>60</v>
      </c>
      <c r="E37" s="82" t="s">
        <v>72</v>
      </c>
      <c r="F37" s="82" t="s">
        <v>87</v>
      </c>
      <c r="G37" s="82" t="s">
        <v>89</v>
      </c>
      <c r="H37" s="83">
        <v>31.2</v>
      </c>
      <c r="I37" s="83">
        <v>118.3</v>
      </c>
      <c r="J37" s="83">
        <v>118.3</v>
      </c>
    </row>
    <row r="38" spans="1:12">
      <c r="A38" s="94" t="s">
        <v>90</v>
      </c>
      <c r="B38" s="82" t="s">
        <v>56</v>
      </c>
      <c r="C38" s="82" t="s">
        <v>71</v>
      </c>
      <c r="D38" s="82" t="s">
        <v>60</v>
      </c>
      <c r="E38" s="82" t="s">
        <v>72</v>
      </c>
      <c r="F38" s="82" t="s">
        <v>87</v>
      </c>
      <c r="G38" s="82" t="s">
        <v>91</v>
      </c>
      <c r="H38" s="83"/>
      <c r="I38" s="83">
        <f>'5'!J44</f>
        <v>0</v>
      </c>
      <c r="J38" s="83">
        <f>'5'!K44</f>
        <v>0</v>
      </c>
    </row>
    <row r="39" spans="1:12">
      <c r="A39" s="94" t="str">
        <f>'000'!A44</f>
        <v>Уплата иных платежей</v>
      </c>
      <c r="B39" s="82" t="s">
        <v>56</v>
      </c>
      <c r="C39" s="82" t="s">
        <v>71</v>
      </c>
      <c r="D39" s="82" t="s">
        <v>60</v>
      </c>
      <c r="E39" s="82" t="s">
        <v>72</v>
      </c>
      <c r="F39" s="82" t="s">
        <v>87</v>
      </c>
      <c r="G39" s="82" t="s">
        <v>92</v>
      </c>
      <c r="H39" s="83"/>
      <c r="I39" s="83">
        <f>'000'!J44</f>
        <v>0</v>
      </c>
      <c r="J39" s="83">
        <f>'000'!K44</f>
        <v>0</v>
      </c>
    </row>
    <row r="40" spans="1:12" ht="31.5">
      <c r="A40" s="78" t="s">
        <v>84</v>
      </c>
      <c r="B40" s="79" t="s">
        <v>56</v>
      </c>
      <c r="C40" s="79" t="s">
        <v>71</v>
      </c>
      <c r="D40" s="79" t="s">
        <v>60</v>
      </c>
      <c r="E40" s="79" t="s">
        <v>72</v>
      </c>
      <c r="F40" s="79" t="s">
        <v>94</v>
      </c>
      <c r="G40" s="79"/>
      <c r="H40" s="92">
        <f>H41+H42</f>
        <v>100</v>
      </c>
      <c r="I40" s="92">
        <f>I41+I42</f>
        <v>0</v>
      </c>
      <c r="J40" s="92">
        <f>J41+J42</f>
        <v>0</v>
      </c>
    </row>
    <row r="41" spans="1:12" ht="23.25" customHeight="1">
      <c r="A41" s="81" t="s">
        <v>65</v>
      </c>
      <c r="B41" s="82" t="s">
        <v>56</v>
      </c>
      <c r="C41" s="82" t="s">
        <v>71</v>
      </c>
      <c r="D41" s="82" t="s">
        <v>60</v>
      </c>
      <c r="E41" s="82" t="s">
        <v>72</v>
      </c>
      <c r="F41" s="82" t="s">
        <v>95</v>
      </c>
      <c r="G41" s="82" t="s">
        <v>66</v>
      </c>
      <c r="H41" s="83">
        <v>100</v>
      </c>
      <c r="I41" s="83">
        <f>'000'!J46</f>
        <v>0</v>
      </c>
      <c r="J41" s="83">
        <f>'000'!K46</f>
        <v>0</v>
      </c>
    </row>
    <row r="42" spans="1:12" ht="35.25" customHeight="1">
      <c r="A42" s="81" t="s">
        <v>67</v>
      </c>
      <c r="B42" s="82" t="s">
        <v>56</v>
      </c>
      <c r="C42" s="82" t="s">
        <v>71</v>
      </c>
      <c r="D42" s="82" t="s">
        <v>60</v>
      </c>
      <c r="E42" s="82" t="s">
        <v>72</v>
      </c>
      <c r="F42" s="82" t="s">
        <v>95</v>
      </c>
      <c r="G42" s="82" t="s">
        <v>68</v>
      </c>
      <c r="H42" s="83"/>
      <c r="I42" s="83"/>
      <c r="J42" s="83"/>
    </row>
    <row r="43" spans="1:12" ht="22.5">
      <c r="A43" s="72" t="s">
        <v>96</v>
      </c>
      <c r="B43" s="73" t="s">
        <v>56</v>
      </c>
      <c r="C43" s="73" t="s">
        <v>71</v>
      </c>
      <c r="D43" s="73" t="s">
        <v>60</v>
      </c>
      <c r="E43" s="73" t="s">
        <v>61</v>
      </c>
      <c r="F43" s="73"/>
      <c r="G43" s="73"/>
      <c r="H43" s="74">
        <f t="shared" ref="H43:J46" si="3">H44</f>
        <v>0.3</v>
      </c>
      <c r="I43" s="74">
        <f t="shared" si="3"/>
        <v>0.3</v>
      </c>
      <c r="J43" s="74">
        <f t="shared" si="3"/>
        <v>0.3</v>
      </c>
    </row>
    <row r="44" spans="1:12" ht="33.75">
      <c r="A44" s="75" t="s">
        <v>97</v>
      </c>
      <c r="B44" s="76" t="s">
        <v>56</v>
      </c>
      <c r="C44" s="76" t="s">
        <v>71</v>
      </c>
      <c r="D44" s="76" t="s">
        <v>60</v>
      </c>
      <c r="E44" s="76" t="s">
        <v>72</v>
      </c>
      <c r="F44" s="76"/>
      <c r="G44" s="76"/>
      <c r="H44" s="77">
        <f t="shared" si="3"/>
        <v>0.3</v>
      </c>
      <c r="I44" s="77">
        <f t="shared" si="3"/>
        <v>0.3</v>
      </c>
      <c r="J44" s="77">
        <f t="shared" si="3"/>
        <v>0.3</v>
      </c>
    </row>
    <row r="45" spans="1:12" ht="42">
      <c r="A45" s="78" t="s">
        <v>98</v>
      </c>
      <c r="B45" s="79" t="s">
        <v>56</v>
      </c>
      <c r="C45" s="79" t="s">
        <v>71</v>
      </c>
      <c r="D45" s="79" t="s">
        <v>60</v>
      </c>
      <c r="E45" s="79" t="s">
        <v>72</v>
      </c>
      <c r="F45" s="79" t="s">
        <v>99</v>
      </c>
      <c r="G45" s="79"/>
      <c r="H45" s="92">
        <f t="shared" si="3"/>
        <v>0.3</v>
      </c>
      <c r="I45" s="92">
        <f t="shared" si="3"/>
        <v>0.3</v>
      </c>
      <c r="J45" s="92">
        <f t="shared" si="3"/>
        <v>0.3</v>
      </c>
    </row>
    <row r="46" spans="1:12" ht="35.25" customHeight="1">
      <c r="A46" s="95" t="s">
        <v>100</v>
      </c>
      <c r="B46" s="96" t="s">
        <v>56</v>
      </c>
      <c r="C46" s="96" t="s">
        <v>71</v>
      </c>
      <c r="D46" s="96" t="s">
        <v>60</v>
      </c>
      <c r="E46" s="96" t="s">
        <v>72</v>
      </c>
      <c r="F46" s="96" t="s">
        <v>101</v>
      </c>
      <c r="G46" s="96"/>
      <c r="H46" s="97">
        <f t="shared" si="3"/>
        <v>0.3</v>
      </c>
      <c r="I46" s="97">
        <f t="shared" si="3"/>
        <v>0.3</v>
      </c>
      <c r="J46" s="97">
        <f t="shared" si="3"/>
        <v>0.3</v>
      </c>
    </row>
    <row r="47" spans="1:12" ht="25.5">
      <c r="A47" s="94" t="s">
        <v>80</v>
      </c>
      <c r="B47" s="82" t="s">
        <v>56</v>
      </c>
      <c r="C47" s="82" t="s">
        <v>71</v>
      </c>
      <c r="D47" s="82" t="s">
        <v>60</v>
      </c>
      <c r="E47" s="82" t="s">
        <v>72</v>
      </c>
      <c r="F47" s="82" t="s">
        <v>101</v>
      </c>
      <c r="G47" s="82" t="s">
        <v>81</v>
      </c>
      <c r="H47" s="83">
        <v>0.3</v>
      </c>
      <c r="I47" s="83">
        <v>0.3</v>
      </c>
      <c r="J47" s="83">
        <v>0.3</v>
      </c>
    </row>
    <row r="48" spans="1:12" s="71" customFormat="1">
      <c r="A48" s="68" t="s">
        <v>102</v>
      </c>
      <c r="B48" s="69" t="s">
        <v>56</v>
      </c>
      <c r="C48" s="69" t="s">
        <v>103</v>
      </c>
      <c r="D48" s="69"/>
      <c r="E48" s="69"/>
      <c r="F48" s="69"/>
      <c r="G48" s="69"/>
      <c r="H48" s="70">
        <f t="shared" ref="H48:J51" si="4">H49</f>
        <v>0</v>
      </c>
      <c r="I48" s="70">
        <f t="shared" si="4"/>
        <v>0</v>
      </c>
      <c r="J48" s="70">
        <f t="shared" si="4"/>
        <v>0</v>
      </c>
    </row>
    <row r="49" spans="1:10" ht="22.5">
      <c r="A49" s="72" t="s">
        <v>104</v>
      </c>
      <c r="B49" s="73" t="s">
        <v>56</v>
      </c>
      <c r="C49" s="73" t="s">
        <v>103</v>
      </c>
      <c r="D49" s="73" t="s">
        <v>93</v>
      </c>
      <c r="E49" s="73" t="s">
        <v>62</v>
      </c>
      <c r="F49" s="73"/>
      <c r="G49" s="73"/>
      <c r="H49" s="74">
        <f t="shared" si="4"/>
        <v>0</v>
      </c>
      <c r="I49" s="74">
        <f t="shared" si="4"/>
        <v>0</v>
      </c>
      <c r="J49" s="74">
        <f t="shared" si="4"/>
        <v>0</v>
      </c>
    </row>
    <row r="50" spans="1:10" ht="33.75">
      <c r="A50" s="75" t="s">
        <v>97</v>
      </c>
      <c r="B50" s="76" t="s">
        <v>56</v>
      </c>
      <c r="C50" s="76" t="s">
        <v>103</v>
      </c>
      <c r="D50" s="76" t="s">
        <v>93</v>
      </c>
      <c r="E50" s="76" t="s">
        <v>62</v>
      </c>
      <c r="F50" s="76"/>
      <c r="G50" s="76"/>
      <c r="H50" s="77">
        <f t="shared" si="4"/>
        <v>0</v>
      </c>
      <c r="I50" s="77">
        <f t="shared" si="4"/>
        <v>0</v>
      </c>
      <c r="J50" s="77">
        <f t="shared" si="4"/>
        <v>0</v>
      </c>
    </row>
    <row r="51" spans="1:10">
      <c r="A51" s="78" t="s">
        <v>105</v>
      </c>
      <c r="B51" s="79" t="s">
        <v>56</v>
      </c>
      <c r="C51" s="79" t="s">
        <v>103</v>
      </c>
      <c r="D51" s="79" t="s">
        <v>93</v>
      </c>
      <c r="E51" s="79" t="s">
        <v>62</v>
      </c>
      <c r="F51" s="79" t="s">
        <v>106</v>
      </c>
      <c r="G51" s="79"/>
      <c r="H51" s="80">
        <f t="shared" si="4"/>
        <v>0</v>
      </c>
      <c r="I51" s="80">
        <f t="shared" si="4"/>
        <v>0</v>
      </c>
      <c r="J51" s="80">
        <f t="shared" si="4"/>
        <v>0</v>
      </c>
    </row>
    <row r="52" spans="1:10">
      <c r="A52" s="94" t="s">
        <v>107</v>
      </c>
      <c r="B52" s="82" t="s">
        <v>56</v>
      </c>
      <c r="C52" s="82" t="s">
        <v>103</v>
      </c>
      <c r="D52" s="82" t="s">
        <v>93</v>
      </c>
      <c r="E52" s="82" t="s">
        <v>62</v>
      </c>
      <c r="F52" s="82" t="s">
        <v>106</v>
      </c>
      <c r="G52" s="82" t="s">
        <v>108</v>
      </c>
      <c r="H52" s="83"/>
      <c r="I52" s="83"/>
      <c r="J52" s="83"/>
    </row>
    <row r="53" spans="1:10">
      <c r="A53" s="94" t="str">
        <f>'000'!A57</f>
        <v>Другие общегосударственные вопросы</v>
      </c>
      <c r="B53" s="69" t="s">
        <v>56</v>
      </c>
      <c r="C53" s="69" t="s">
        <v>109</v>
      </c>
      <c r="D53" s="69" t="s">
        <v>93</v>
      </c>
      <c r="E53" s="69" t="s">
        <v>62</v>
      </c>
      <c r="F53" s="69"/>
      <c r="G53" s="69"/>
      <c r="H53" s="98">
        <f>H54+H55</f>
        <v>0</v>
      </c>
      <c r="I53" s="98">
        <v>0</v>
      </c>
      <c r="J53" s="98">
        <v>0</v>
      </c>
    </row>
    <row r="54" spans="1:10" ht="25.5">
      <c r="A54" s="94" t="str">
        <f>'000'!A58</f>
        <v>Прочая закупка товаров, работ и услуг для обеспечения государственных (муниципальных) нужд</v>
      </c>
      <c r="B54" s="82" t="s">
        <v>56</v>
      </c>
      <c r="C54" s="82" t="s">
        <v>109</v>
      </c>
      <c r="D54" s="82" t="s">
        <v>93</v>
      </c>
      <c r="E54" s="82" t="s">
        <v>62</v>
      </c>
      <c r="F54" s="82" t="s">
        <v>110</v>
      </c>
      <c r="G54" s="82" t="s">
        <v>81</v>
      </c>
      <c r="H54" s="83"/>
      <c r="I54" s="83">
        <v>0</v>
      </c>
      <c r="J54" s="83">
        <v>0</v>
      </c>
    </row>
    <row r="55" spans="1:10" ht="25.5">
      <c r="A55" s="94" t="s">
        <v>80</v>
      </c>
      <c r="B55" s="82" t="s">
        <v>56</v>
      </c>
      <c r="C55" s="82" t="s">
        <v>109</v>
      </c>
      <c r="D55" s="82" t="s">
        <v>93</v>
      </c>
      <c r="E55" s="82" t="s">
        <v>62</v>
      </c>
      <c r="F55" s="82" t="s">
        <v>95</v>
      </c>
      <c r="G55" s="82" t="s">
        <v>81</v>
      </c>
      <c r="H55" s="83"/>
      <c r="I55" s="83">
        <v>0</v>
      </c>
      <c r="J55" s="83">
        <v>0</v>
      </c>
    </row>
    <row r="56" spans="1:10" s="67" customFormat="1">
      <c r="A56" s="63" t="s">
        <v>112</v>
      </c>
      <c r="B56" s="64" t="s">
        <v>58</v>
      </c>
      <c r="C56" s="65"/>
      <c r="D56" s="65"/>
      <c r="E56" s="65"/>
      <c r="F56" s="65"/>
      <c r="G56" s="65"/>
      <c r="H56" s="66">
        <f t="shared" ref="H56:J59" si="5">H57</f>
        <v>86.8</v>
      </c>
      <c r="I56" s="66">
        <f t="shared" si="5"/>
        <v>87.4</v>
      </c>
      <c r="J56" s="66">
        <f t="shared" si="5"/>
        <v>90.1</v>
      </c>
    </row>
    <row r="57" spans="1:10" s="71" customFormat="1">
      <c r="A57" s="68" t="s">
        <v>113</v>
      </c>
      <c r="B57" s="69" t="s">
        <v>58</v>
      </c>
      <c r="C57" s="69" t="s">
        <v>114</v>
      </c>
      <c r="D57" s="69"/>
      <c r="E57" s="69"/>
      <c r="F57" s="69"/>
      <c r="G57" s="69"/>
      <c r="H57" s="70">
        <f t="shared" si="5"/>
        <v>86.8</v>
      </c>
      <c r="I57" s="70">
        <f t="shared" si="5"/>
        <v>87.4</v>
      </c>
      <c r="J57" s="70">
        <f t="shared" si="5"/>
        <v>90.1</v>
      </c>
    </row>
    <row r="58" spans="1:10" ht="25.5" customHeight="1">
      <c r="A58" s="72" t="s">
        <v>70</v>
      </c>
      <c r="B58" s="73" t="s">
        <v>58</v>
      </c>
      <c r="C58" s="73" t="s">
        <v>114</v>
      </c>
      <c r="D58" s="73" t="s">
        <v>93</v>
      </c>
      <c r="E58" s="73" t="s">
        <v>61</v>
      </c>
      <c r="F58" s="73"/>
      <c r="G58" s="73"/>
      <c r="H58" s="74">
        <f t="shared" si="5"/>
        <v>86.8</v>
      </c>
      <c r="I58" s="74">
        <f t="shared" si="5"/>
        <v>87.4</v>
      </c>
      <c r="J58" s="74">
        <f t="shared" si="5"/>
        <v>90.1</v>
      </c>
    </row>
    <row r="59" spans="1:10" ht="45">
      <c r="A59" s="75" t="s">
        <v>115</v>
      </c>
      <c r="B59" s="76" t="s">
        <v>58</v>
      </c>
      <c r="C59" s="76" t="s">
        <v>114</v>
      </c>
      <c r="D59" s="76" t="s">
        <v>93</v>
      </c>
      <c r="E59" s="76" t="s">
        <v>62</v>
      </c>
      <c r="F59" s="76"/>
      <c r="G59" s="76"/>
      <c r="H59" s="77">
        <f t="shared" si="5"/>
        <v>86.8</v>
      </c>
      <c r="I59" s="77">
        <f t="shared" si="5"/>
        <v>87.4</v>
      </c>
      <c r="J59" s="77">
        <f t="shared" si="5"/>
        <v>90.1</v>
      </c>
    </row>
    <row r="60" spans="1:10" ht="21">
      <c r="A60" s="78" t="s">
        <v>116</v>
      </c>
      <c r="B60" s="79" t="s">
        <v>58</v>
      </c>
      <c r="C60" s="79" t="s">
        <v>114</v>
      </c>
      <c r="D60" s="79" t="s">
        <v>93</v>
      </c>
      <c r="E60" s="79" t="s">
        <v>62</v>
      </c>
      <c r="F60" s="79" t="s">
        <v>117</v>
      </c>
      <c r="G60" s="79"/>
      <c r="H60" s="80">
        <f>SUM(H61:H64)</f>
        <v>86.8</v>
      </c>
      <c r="I60" s="80">
        <f>SUM(I61:I64)</f>
        <v>87.4</v>
      </c>
      <c r="J60" s="80">
        <f>SUM(J61:J64)</f>
        <v>90.1</v>
      </c>
    </row>
    <row r="61" spans="1:10" ht="24">
      <c r="A61" s="81" t="s">
        <v>65</v>
      </c>
      <c r="B61" s="82" t="s">
        <v>58</v>
      </c>
      <c r="C61" s="82" t="s">
        <v>114</v>
      </c>
      <c r="D61" s="82" t="s">
        <v>93</v>
      </c>
      <c r="E61" s="82" t="s">
        <v>62</v>
      </c>
      <c r="F61" s="82" t="s">
        <v>117</v>
      </c>
      <c r="G61" s="82" t="s">
        <v>66</v>
      </c>
      <c r="H61" s="83">
        <v>62.8</v>
      </c>
      <c r="I61" s="83">
        <v>63.2</v>
      </c>
      <c r="J61" s="83">
        <v>65.099999999999994</v>
      </c>
    </row>
    <row r="62" spans="1:10" ht="36">
      <c r="A62" s="81" t="s">
        <v>67</v>
      </c>
      <c r="B62" s="82" t="s">
        <v>58</v>
      </c>
      <c r="C62" s="82" t="s">
        <v>114</v>
      </c>
      <c r="D62" s="82" t="s">
        <v>93</v>
      </c>
      <c r="E62" s="82" t="s">
        <v>62</v>
      </c>
      <c r="F62" s="82" t="s">
        <v>117</v>
      </c>
      <c r="G62" s="82" t="s">
        <v>68</v>
      </c>
      <c r="H62" s="83">
        <v>19</v>
      </c>
      <c r="I62" s="83">
        <v>19.2</v>
      </c>
      <c r="J62" s="83">
        <v>19.7</v>
      </c>
    </row>
    <row r="63" spans="1:10" ht="24">
      <c r="A63" s="81" t="s">
        <v>78</v>
      </c>
      <c r="B63" s="82" t="s">
        <v>58</v>
      </c>
      <c r="C63" s="82" t="s">
        <v>114</v>
      </c>
      <c r="D63" s="82" t="s">
        <v>93</v>
      </c>
      <c r="E63" s="82" t="s">
        <v>62</v>
      </c>
      <c r="F63" s="82" t="s">
        <v>117</v>
      </c>
      <c r="G63" s="82" t="s">
        <v>79</v>
      </c>
      <c r="H63" s="83"/>
      <c r="I63" s="83"/>
      <c r="J63" s="83"/>
    </row>
    <row r="64" spans="1:10" ht="24">
      <c r="A64" s="81" t="s">
        <v>80</v>
      </c>
      <c r="B64" s="82" t="s">
        <v>58</v>
      </c>
      <c r="C64" s="82" t="s">
        <v>114</v>
      </c>
      <c r="D64" s="82" t="s">
        <v>93</v>
      </c>
      <c r="E64" s="82" t="s">
        <v>62</v>
      </c>
      <c r="F64" s="82" t="s">
        <v>117</v>
      </c>
      <c r="G64" s="82" t="s">
        <v>81</v>
      </c>
      <c r="H64" s="83">
        <v>5</v>
      </c>
      <c r="I64" s="83">
        <v>5</v>
      </c>
      <c r="J64" s="83">
        <v>5.3</v>
      </c>
    </row>
    <row r="65" spans="1:10" s="67" customFormat="1" ht="24" hidden="1">
      <c r="A65" s="63" t="s">
        <v>118</v>
      </c>
      <c r="B65" s="64" t="s">
        <v>114</v>
      </c>
      <c r="C65" s="65"/>
      <c r="D65" s="65"/>
      <c r="E65" s="65"/>
      <c r="F65" s="65"/>
      <c r="G65" s="65"/>
      <c r="H65" s="66">
        <f t="shared" ref="H65:J68" si="6">H66</f>
        <v>0</v>
      </c>
      <c r="I65" s="66">
        <f t="shared" si="6"/>
        <v>0</v>
      </c>
      <c r="J65" s="66">
        <f t="shared" si="6"/>
        <v>0</v>
      </c>
    </row>
    <row r="66" spans="1:10" s="71" customFormat="1" hidden="1">
      <c r="A66" s="68" t="s">
        <v>119</v>
      </c>
      <c r="B66" s="69" t="s">
        <v>114</v>
      </c>
      <c r="C66" s="69" t="s">
        <v>71</v>
      </c>
      <c r="D66" s="69"/>
      <c r="E66" s="69"/>
      <c r="F66" s="69"/>
      <c r="G66" s="69"/>
      <c r="H66" s="70">
        <f t="shared" si="6"/>
        <v>0</v>
      </c>
      <c r="I66" s="70">
        <f t="shared" si="6"/>
        <v>0</v>
      </c>
      <c r="J66" s="70">
        <f t="shared" si="6"/>
        <v>0</v>
      </c>
    </row>
    <row r="67" spans="1:10" ht="22.5" hidden="1">
      <c r="A67" s="72" t="s">
        <v>96</v>
      </c>
      <c r="B67" s="73" t="s">
        <v>114</v>
      </c>
      <c r="C67" s="73" t="s">
        <v>71</v>
      </c>
      <c r="D67" s="73" t="s">
        <v>93</v>
      </c>
      <c r="E67" s="73" t="s">
        <v>61</v>
      </c>
      <c r="F67" s="73"/>
      <c r="G67" s="73"/>
      <c r="H67" s="74">
        <f t="shared" si="6"/>
        <v>0</v>
      </c>
      <c r="I67" s="74">
        <f t="shared" si="6"/>
        <v>0</v>
      </c>
      <c r="J67" s="74">
        <f t="shared" si="6"/>
        <v>0</v>
      </c>
    </row>
    <row r="68" spans="1:10" ht="33.75" hidden="1">
      <c r="A68" s="75" t="s">
        <v>97</v>
      </c>
      <c r="B68" s="76" t="s">
        <v>114</v>
      </c>
      <c r="C68" s="76" t="s">
        <v>71</v>
      </c>
      <c r="D68" s="76" t="s">
        <v>93</v>
      </c>
      <c r="E68" s="76" t="s">
        <v>62</v>
      </c>
      <c r="F68" s="76"/>
      <c r="G68" s="76"/>
      <c r="H68" s="77">
        <f t="shared" si="6"/>
        <v>0</v>
      </c>
      <c r="I68" s="77">
        <f t="shared" si="6"/>
        <v>0</v>
      </c>
      <c r="J68" s="77">
        <f t="shared" si="6"/>
        <v>0</v>
      </c>
    </row>
    <row r="69" spans="1:10" hidden="1">
      <c r="A69" s="78" t="s">
        <v>120</v>
      </c>
      <c r="B69" s="79" t="s">
        <v>114</v>
      </c>
      <c r="C69" s="79" t="s">
        <v>71</v>
      </c>
      <c r="D69" s="79" t="s">
        <v>93</v>
      </c>
      <c r="E69" s="79" t="s">
        <v>62</v>
      </c>
      <c r="F69" s="79" t="s">
        <v>121</v>
      </c>
      <c r="G69" s="79"/>
      <c r="H69" s="80">
        <f>SUM(H70:H74)</f>
        <v>0</v>
      </c>
      <c r="I69" s="80">
        <f>SUM(I70:I74)</f>
        <v>0</v>
      </c>
      <c r="J69" s="80">
        <f>SUM(J70:J74)</f>
        <v>0</v>
      </c>
    </row>
    <row r="70" spans="1:10" ht="24" hidden="1">
      <c r="A70" s="99" t="s">
        <v>65</v>
      </c>
      <c r="B70" s="82" t="s">
        <v>114</v>
      </c>
      <c r="C70" s="82" t="s">
        <v>71</v>
      </c>
      <c r="D70" s="82" t="s">
        <v>93</v>
      </c>
      <c r="E70" s="82" t="s">
        <v>62</v>
      </c>
      <c r="F70" s="82" t="s">
        <v>121</v>
      </c>
      <c r="G70" s="82" t="s">
        <v>66</v>
      </c>
      <c r="H70" s="83">
        <f>'5'!I78</f>
        <v>0</v>
      </c>
      <c r="I70" s="83">
        <f>'5'!J78</f>
        <v>0</v>
      </c>
      <c r="J70" s="83">
        <f>'5'!K78</f>
        <v>0</v>
      </c>
    </row>
    <row r="71" spans="1:10" ht="24" hidden="1">
      <c r="A71" s="93" t="s">
        <v>78</v>
      </c>
      <c r="B71" s="82" t="s">
        <v>114</v>
      </c>
      <c r="C71" s="82" t="s">
        <v>71</v>
      </c>
      <c r="D71" s="82" t="s">
        <v>93</v>
      </c>
      <c r="E71" s="82" t="s">
        <v>62</v>
      </c>
      <c r="F71" s="82" t="s">
        <v>121</v>
      </c>
      <c r="G71" s="82" t="s">
        <v>79</v>
      </c>
      <c r="H71" s="83">
        <f>'5'!I79</f>
        <v>0</v>
      </c>
      <c r="I71" s="83">
        <f>'5'!J79</f>
        <v>0</v>
      </c>
      <c r="J71" s="83">
        <f>'5'!K79</f>
        <v>0</v>
      </c>
    </row>
    <row r="72" spans="1:10" ht="24" hidden="1">
      <c r="A72" s="93" t="s">
        <v>80</v>
      </c>
      <c r="B72" s="82" t="s">
        <v>114</v>
      </c>
      <c r="C72" s="82" t="s">
        <v>71</v>
      </c>
      <c r="D72" s="82" t="s">
        <v>93</v>
      </c>
      <c r="E72" s="82" t="s">
        <v>62</v>
      </c>
      <c r="F72" s="82" t="s">
        <v>121</v>
      </c>
      <c r="G72" s="82" t="s">
        <v>81</v>
      </c>
      <c r="H72" s="83">
        <f>'5'!I80</f>
        <v>0</v>
      </c>
      <c r="I72" s="83">
        <f>'5'!J80</f>
        <v>0</v>
      </c>
      <c r="J72" s="83">
        <f>'5'!K80</f>
        <v>0</v>
      </c>
    </row>
    <row r="73" spans="1:10" hidden="1">
      <c r="A73" s="93" t="s">
        <v>88</v>
      </c>
      <c r="B73" s="82" t="s">
        <v>114</v>
      </c>
      <c r="C73" s="82" t="s">
        <v>71</v>
      </c>
      <c r="D73" s="82" t="s">
        <v>93</v>
      </c>
      <c r="E73" s="82" t="s">
        <v>62</v>
      </c>
      <c r="F73" s="82" t="s">
        <v>121</v>
      </c>
      <c r="G73" s="82" t="s">
        <v>89</v>
      </c>
      <c r="H73" s="83">
        <f>'5'!I81</f>
        <v>0</v>
      </c>
      <c r="I73" s="83">
        <f>'5'!J81</f>
        <v>0</v>
      </c>
      <c r="J73" s="83">
        <f>'5'!K81</f>
        <v>0</v>
      </c>
    </row>
    <row r="74" spans="1:10" hidden="1">
      <c r="A74" s="93" t="s">
        <v>90</v>
      </c>
      <c r="B74" s="82" t="s">
        <v>114</v>
      </c>
      <c r="C74" s="82" t="s">
        <v>71</v>
      </c>
      <c r="D74" s="82" t="s">
        <v>93</v>
      </c>
      <c r="E74" s="82" t="s">
        <v>62</v>
      </c>
      <c r="F74" s="82" t="s">
        <v>121</v>
      </c>
      <c r="G74" s="82" t="s">
        <v>91</v>
      </c>
      <c r="H74" s="83">
        <f>'5'!I82</f>
        <v>0</v>
      </c>
      <c r="I74" s="83">
        <f>'5'!J82</f>
        <v>0</v>
      </c>
      <c r="J74" s="83">
        <f>'5'!K82</f>
        <v>0</v>
      </c>
    </row>
    <row r="75" spans="1:10" s="67" customFormat="1" ht="24.75" customHeight="1">
      <c r="A75" s="63" t="s">
        <v>122</v>
      </c>
      <c r="B75" s="64" t="s">
        <v>71</v>
      </c>
      <c r="C75" s="65"/>
      <c r="D75" s="65"/>
      <c r="E75" s="65"/>
      <c r="F75" s="65"/>
      <c r="G75" s="65"/>
      <c r="H75" s="66">
        <f>H83</f>
        <v>0</v>
      </c>
      <c r="I75" s="66">
        <f>'000'!J80</f>
        <v>0</v>
      </c>
      <c r="J75" s="66">
        <f>'000'!K80</f>
        <v>0</v>
      </c>
    </row>
    <row r="76" spans="1:10" s="67" customFormat="1" hidden="1">
      <c r="A76" s="63"/>
      <c r="B76" s="64" t="s">
        <v>71</v>
      </c>
      <c r="C76" s="65" t="s">
        <v>123</v>
      </c>
      <c r="D76" s="65" t="s">
        <v>93</v>
      </c>
      <c r="E76" s="65" t="s">
        <v>62</v>
      </c>
      <c r="F76" s="65" t="s">
        <v>124</v>
      </c>
      <c r="G76" s="65" t="s">
        <v>125</v>
      </c>
      <c r="H76" s="66">
        <f>'000'!I86</f>
        <v>0</v>
      </c>
      <c r="I76" s="66">
        <f>'000'!J86</f>
        <v>0</v>
      </c>
      <c r="J76" s="66">
        <f>'000'!K86</f>
        <v>0</v>
      </c>
    </row>
    <row r="77" spans="1:10" s="71" customFormat="1" ht="0.75" customHeight="1">
      <c r="A77" s="68" t="s">
        <v>126</v>
      </c>
      <c r="B77" s="69" t="s">
        <v>71</v>
      </c>
      <c r="C77" s="69" t="s">
        <v>127</v>
      </c>
      <c r="D77" s="69"/>
      <c r="E77" s="69"/>
      <c r="F77" s="69"/>
      <c r="G77" s="69"/>
      <c r="H77" s="70">
        <f t="shared" ref="H77:J79" si="7">H78</f>
        <v>0</v>
      </c>
      <c r="I77" s="70">
        <f t="shared" si="7"/>
        <v>0</v>
      </c>
      <c r="J77" s="70">
        <f t="shared" si="7"/>
        <v>0</v>
      </c>
    </row>
    <row r="78" spans="1:10" ht="22.5" hidden="1">
      <c r="A78" s="72" t="s">
        <v>96</v>
      </c>
      <c r="B78" s="73" t="s">
        <v>71</v>
      </c>
      <c r="C78" s="73" t="s">
        <v>127</v>
      </c>
      <c r="D78" s="73" t="s">
        <v>93</v>
      </c>
      <c r="E78" s="73" t="s">
        <v>61</v>
      </c>
      <c r="F78" s="73"/>
      <c r="G78" s="73"/>
      <c r="H78" s="74">
        <f t="shared" si="7"/>
        <v>0</v>
      </c>
      <c r="I78" s="74">
        <f t="shared" si="7"/>
        <v>0</v>
      </c>
      <c r="J78" s="74">
        <f t="shared" si="7"/>
        <v>0</v>
      </c>
    </row>
    <row r="79" spans="1:10" ht="33.75" hidden="1">
      <c r="A79" s="75" t="s">
        <v>97</v>
      </c>
      <c r="B79" s="76" t="s">
        <v>71</v>
      </c>
      <c r="C79" s="76" t="s">
        <v>127</v>
      </c>
      <c r="D79" s="76" t="s">
        <v>93</v>
      </c>
      <c r="E79" s="76" t="s">
        <v>62</v>
      </c>
      <c r="F79" s="76"/>
      <c r="G79" s="76"/>
      <c r="H79" s="77">
        <f t="shared" si="7"/>
        <v>0</v>
      </c>
      <c r="I79" s="77">
        <f t="shared" si="7"/>
        <v>0</v>
      </c>
      <c r="J79" s="77">
        <f t="shared" si="7"/>
        <v>0</v>
      </c>
    </row>
    <row r="80" spans="1:10" ht="31.5" hidden="1">
      <c r="A80" s="78" t="s">
        <v>128</v>
      </c>
      <c r="B80" s="79" t="s">
        <v>71</v>
      </c>
      <c r="C80" s="79" t="s">
        <v>127</v>
      </c>
      <c r="D80" s="79" t="s">
        <v>93</v>
      </c>
      <c r="E80" s="79" t="s">
        <v>62</v>
      </c>
      <c r="F80" s="79" t="s">
        <v>129</v>
      </c>
      <c r="G80" s="79"/>
      <c r="H80" s="80">
        <f>SUM(H81:H82)</f>
        <v>0</v>
      </c>
      <c r="I80" s="80">
        <f>SUM(I81:I82)</f>
        <v>0</v>
      </c>
      <c r="J80" s="80">
        <f>SUM(J81:J82)</f>
        <v>0</v>
      </c>
    </row>
    <row r="81" spans="1:10" ht="24" hidden="1">
      <c r="A81" s="93" t="s">
        <v>130</v>
      </c>
      <c r="B81" s="82" t="s">
        <v>71</v>
      </c>
      <c r="C81" s="82" t="s">
        <v>127</v>
      </c>
      <c r="D81" s="82" t="s">
        <v>93</v>
      </c>
      <c r="E81" s="82" t="s">
        <v>62</v>
      </c>
      <c r="F81" s="82" t="s">
        <v>129</v>
      </c>
      <c r="G81" s="82" t="s">
        <v>131</v>
      </c>
      <c r="H81" s="83">
        <f>'000'!I85</f>
        <v>0</v>
      </c>
      <c r="I81" s="83">
        <f>'000'!J85</f>
        <v>0</v>
      </c>
      <c r="J81" s="83">
        <f>'000'!K85</f>
        <v>0</v>
      </c>
    </row>
    <row r="82" spans="1:10" ht="24" hidden="1">
      <c r="A82" s="93" t="s">
        <v>80</v>
      </c>
      <c r="B82" s="82" t="s">
        <v>71</v>
      </c>
      <c r="C82" s="82" t="s">
        <v>127</v>
      </c>
      <c r="D82" s="82" t="s">
        <v>93</v>
      </c>
      <c r="E82" s="82" t="s">
        <v>62</v>
      </c>
      <c r="F82" s="82" t="s">
        <v>129</v>
      </c>
      <c r="G82" s="82" t="s">
        <v>81</v>
      </c>
      <c r="H82" s="83">
        <f>'000'!I86</f>
        <v>0</v>
      </c>
      <c r="I82" s="83">
        <f>'000'!J86</f>
        <v>0</v>
      </c>
      <c r="J82" s="83">
        <f>'000'!K86</f>
        <v>0</v>
      </c>
    </row>
    <row r="83" spans="1:10">
      <c r="A83" s="93" t="str">
        <f>'000'!A87</f>
        <v>Дорожное хозяйство (дорожные фонды)</v>
      </c>
      <c r="B83" s="82" t="s">
        <v>71</v>
      </c>
      <c r="C83" s="82" t="s">
        <v>127</v>
      </c>
      <c r="D83" s="82"/>
      <c r="E83" s="82"/>
      <c r="F83" s="82"/>
      <c r="G83" s="82"/>
      <c r="H83" s="83"/>
      <c r="I83" s="83">
        <f>I84</f>
        <v>0</v>
      </c>
      <c r="J83" s="83">
        <f>J84</f>
        <v>0</v>
      </c>
    </row>
    <row r="84" spans="1:10" ht="22.5" customHeight="1">
      <c r="A84" s="81" t="str">
        <f>'000'!A88</f>
        <v>Прочая закупка товаров, работ и услуг для обеспечения государственных (муниципальных) нужд</v>
      </c>
      <c r="B84" s="82" t="s">
        <v>71</v>
      </c>
      <c r="C84" s="82" t="s">
        <v>127</v>
      </c>
      <c r="D84" s="82" t="s">
        <v>93</v>
      </c>
      <c r="E84" s="82" t="s">
        <v>62</v>
      </c>
      <c r="F84" s="82" t="s">
        <v>132</v>
      </c>
      <c r="G84" s="82" t="s">
        <v>81</v>
      </c>
      <c r="H84" s="83"/>
      <c r="I84" s="83">
        <f>'000'!J88</f>
        <v>0</v>
      </c>
      <c r="J84" s="83">
        <f>'000'!K88</f>
        <v>0</v>
      </c>
    </row>
    <row r="85" spans="1:10" hidden="1">
      <c r="A85" s="81" t="str">
        <f>'000'!A89</f>
        <v>Другие вопросы в области национальной экономики</v>
      </c>
      <c r="B85" s="82" t="s">
        <v>71</v>
      </c>
      <c r="C85" s="82" t="s">
        <v>127</v>
      </c>
      <c r="D85" s="82" t="s">
        <v>93</v>
      </c>
      <c r="E85" s="82" t="s">
        <v>62</v>
      </c>
      <c r="F85" s="82" t="s">
        <v>124</v>
      </c>
      <c r="G85" s="82"/>
      <c r="H85" s="83"/>
      <c r="I85" s="83">
        <f>'000'!J89</f>
        <v>0</v>
      </c>
      <c r="J85" s="83">
        <f>'000'!K89</f>
        <v>0</v>
      </c>
    </row>
    <row r="86" spans="1:10" ht="24" hidden="1">
      <c r="A86" s="81" t="str">
        <f>'000'!A90</f>
        <v>Прочая закупка товаров, работ и услуг для обеспечения государственных (муниципальных) нужд</v>
      </c>
      <c r="B86" s="82" t="s">
        <v>71</v>
      </c>
      <c r="C86" s="82" t="s">
        <v>123</v>
      </c>
      <c r="D86" s="82" t="s">
        <v>93</v>
      </c>
      <c r="E86" s="82" t="s">
        <v>62</v>
      </c>
      <c r="F86" s="82" t="s">
        <v>124</v>
      </c>
      <c r="G86" s="82" t="s">
        <v>81</v>
      </c>
      <c r="H86" s="83"/>
      <c r="I86" s="83">
        <f>'000'!J90</f>
        <v>0</v>
      </c>
      <c r="J86" s="83">
        <f>'000'!K90</f>
        <v>0</v>
      </c>
    </row>
    <row r="87" spans="1:10" ht="36">
      <c r="A87" s="81" t="s">
        <v>133</v>
      </c>
      <c r="B87" s="82" t="s">
        <v>71</v>
      </c>
      <c r="C87" s="82" t="s">
        <v>123</v>
      </c>
      <c r="D87" s="82" t="s">
        <v>93</v>
      </c>
      <c r="E87" s="82" t="s">
        <v>62</v>
      </c>
      <c r="F87" s="82" t="s">
        <v>124</v>
      </c>
      <c r="G87" s="82" t="s">
        <v>125</v>
      </c>
      <c r="H87" s="83"/>
      <c r="I87" s="83"/>
      <c r="J87" s="83"/>
    </row>
    <row r="88" spans="1:10" ht="36">
      <c r="A88" s="81" t="s">
        <v>133</v>
      </c>
      <c r="B88" s="82" t="s">
        <v>71</v>
      </c>
      <c r="C88" s="82" t="s">
        <v>123</v>
      </c>
      <c r="D88" s="82" t="s">
        <v>93</v>
      </c>
      <c r="E88" s="82" t="s">
        <v>62</v>
      </c>
      <c r="F88" s="82" t="s">
        <v>95</v>
      </c>
      <c r="G88" s="82" t="s">
        <v>81</v>
      </c>
      <c r="H88" s="83"/>
      <c r="I88" s="83"/>
      <c r="J88" s="83"/>
    </row>
    <row r="89" spans="1:10" s="67" customFormat="1" ht="15" customHeight="1">
      <c r="A89" s="63" t="s">
        <v>134</v>
      </c>
      <c r="B89" s="64" t="s">
        <v>135</v>
      </c>
      <c r="C89" s="65"/>
      <c r="D89" s="65"/>
      <c r="E89" s="65"/>
      <c r="F89" s="65"/>
      <c r="G89" s="65"/>
      <c r="H89" s="66">
        <f>H90+H93+H99</f>
        <v>321.7</v>
      </c>
      <c r="I89" s="66">
        <f>I90+I93+I99</f>
        <v>295.5</v>
      </c>
      <c r="J89" s="66">
        <f>J90+J93+J99</f>
        <v>87.800000000000011</v>
      </c>
    </row>
    <row r="90" spans="1:10" s="104" customFormat="1">
      <c r="A90" s="100" t="s">
        <v>136</v>
      </c>
      <c r="B90" s="101" t="s">
        <v>135</v>
      </c>
      <c r="C90" s="102" t="s">
        <v>56</v>
      </c>
      <c r="D90" s="102"/>
      <c r="E90" s="102"/>
      <c r="F90" s="102"/>
      <c r="G90" s="102"/>
      <c r="H90" s="103">
        <f>H92</f>
        <v>0</v>
      </c>
      <c r="I90" s="103">
        <f>I91+I92</f>
        <v>0</v>
      </c>
      <c r="J90" s="103">
        <f>J91+J92</f>
        <v>0</v>
      </c>
    </row>
    <row r="91" spans="1:10" s="67" customFormat="1" ht="0.75" customHeight="1">
      <c r="A91" s="93" t="s">
        <v>130</v>
      </c>
      <c r="B91" s="105" t="s">
        <v>135</v>
      </c>
      <c r="C91" s="106" t="s">
        <v>58</v>
      </c>
      <c r="D91" s="106" t="s">
        <v>93</v>
      </c>
      <c r="E91" s="106" t="s">
        <v>62</v>
      </c>
      <c r="F91" s="106" t="s">
        <v>137</v>
      </c>
      <c r="G91" s="106" t="s">
        <v>131</v>
      </c>
      <c r="H91" s="107"/>
      <c r="I91" s="107"/>
      <c r="J91" s="107"/>
    </row>
    <row r="92" spans="1:10" s="67" customFormat="1" ht="24">
      <c r="A92" s="81" t="s">
        <v>80</v>
      </c>
      <c r="B92" s="105" t="s">
        <v>135</v>
      </c>
      <c r="C92" s="106" t="s">
        <v>56</v>
      </c>
      <c r="D92" s="106" t="s">
        <v>93</v>
      </c>
      <c r="E92" s="106" t="s">
        <v>62</v>
      </c>
      <c r="F92" s="106" t="s">
        <v>138</v>
      </c>
      <c r="G92" s="106" t="s">
        <v>81</v>
      </c>
      <c r="H92" s="107"/>
      <c r="I92" s="107"/>
      <c r="J92" s="107"/>
    </row>
    <row r="93" spans="1:10" s="67" customFormat="1">
      <c r="A93" s="108" t="s">
        <v>136</v>
      </c>
      <c r="B93" s="109" t="s">
        <v>135</v>
      </c>
      <c r="C93" s="110" t="s">
        <v>58</v>
      </c>
      <c r="D93" s="110"/>
      <c r="E93" s="110"/>
      <c r="F93" s="110"/>
      <c r="G93" s="110"/>
      <c r="H93" s="103">
        <f>H97+H98</f>
        <v>0</v>
      </c>
      <c r="I93" s="103"/>
      <c r="J93" s="103"/>
    </row>
    <row r="94" spans="1:10" s="67" customFormat="1" ht="22.5">
      <c r="A94" s="111" t="s">
        <v>96</v>
      </c>
      <c r="B94" s="112" t="s">
        <v>135</v>
      </c>
      <c r="C94" s="113" t="s">
        <v>58</v>
      </c>
      <c r="D94" s="113" t="s">
        <v>93</v>
      </c>
      <c r="E94" s="113" t="s">
        <v>61</v>
      </c>
      <c r="F94" s="113"/>
      <c r="G94" s="113"/>
      <c r="H94" s="113"/>
      <c r="I94" s="113"/>
      <c r="J94" s="113"/>
    </row>
    <row r="95" spans="1:10" s="67" customFormat="1" ht="22.5">
      <c r="A95" s="114" t="s">
        <v>97</v>
      </c>
      <c r="B95" s="115" t="s">
        <v>135</v>
      </c>
      <c r="C95" s="116" t="s">
        <v>58</v>
      </c>
      <c r="D95" s="117" t="s">
        <v>93</v>
      </c>
      <c r="E95" s="117" t="s">
        <v>62</v>
      </c>
      <c r="F95" s="117"/>
      <c r="G95" s="117"/>
      <c r="H95" s="117"/>
      <c r="I95" s="117"/>
      <c r="J95" s="117"/>
    </row>
    <row r="96" spans="1:10" s="67" customFormat="1">
      <c r="A96" s="114" t="s">
        <v>139</v>
      </c>
      <c r="B96" s="115" t="s">
        <v>135</v>
      </c>
      <c r="C96" s="116" t="s">
        <v>58</v>
      </c>
      <c r="D96" s="117" t="s">
        <v>93</v>
      </c>
      <c r="E96" s="117" t="s">
        <v>62</v>
      </c>
      <c r="F96" s="117" t="s">
        <v>140</v>
      </c>
      <c r="G96" s="117"/>
      <c r="H96" s="117"/>
      <c r="I96" s="117"/>
      <c r="J96" s="117"/>
    </row>
    <row r="97" spans="1:10" s="67" customFormat="1" ht="22.5">
      <c r="A97" s="81" t="s">
        <v>80</v>
      </c>
      <c r="B97" s="118" t="s">
        <v>135</v>
      </c>
      <c r="C97" s="119" t="s">
        <v>58</v>
      </c>
      <c r="D97" s="119" t="s">
        <v>93</v>
      </c>
      <c r="E97" s="119" t="s">
        <v>62</v>
      </c>
      <c r="F97" s="119" t="s">
        <v>140</v>
      </c>
      <c r="G97" s="119" t="s">
        <v>81</v>
      </c>
      <c r="H97" s="36"/>
      <c r="I97" s="36"/>
      <c r="J97" s="36"/>
    </row>
    <row r="98" spans="1:10" s="67" customFormat="1" ht="22.5">
      <c r="A98" s="81" t="s">
        <v>80</v>
      </c>
      <c r="B98" s="118" t="s">
        <v>135</v>
      </c>
      <c r="C98" s="119" t="s">
        <v>58</v>
      </c>
      <c r="D98" s="119" t="s">
        <v>141</v>
      </c>
      <c r="E98" s="119" t="s">
        <v>62</v>
      </c>
      <c r="F98" s="119" t="s">
        <v>142</v>
      </c>
      <c r="G98" s="119" t="s">
        <v>81</v>
      </c>
      <c r="H98" s="36"/>
      <c r="I98" s="36"/>
      <c r="J98" s="36"/>
    </row>
    <row r="99" spans="1:10" s="71" customFormat="1">
      <c r="A99" s="68" t="s">
        <v>143</v>
      </c>
      <c r="B99" s="69" t="s">
        <v>135</v>
      </c>
      <c r="C99" s="69" t="s">
        <v>114</v>
      </c>
      <c r="D99" s="69"/>
      <c r="E99" s="69"/>
      <c r="F99" s="69"/>
      <c r="G99" s="69"/>
      <c r="H99" s="70">
        <f t="shared" ref="H99:J100" si="8">H100</f>
        <v>321.7</v>
      </c>
      <c r="I99" s="70">
        <f t="shared" si="8"/>
        <v>295.5</v>
      </c>
      <c r="J99" s="70">
        <f t="shared" si="8"/>
        <v>87.800000000000011</v>
      </c>
    </row>
    <row r="100" spans="1:10" ht="22.5">
      <c r="A100" s="72" t="s">
        <v>96</v>
      </c>
      <c r="B100" s="73" t="s">
        <v>135</v>
      </c>
      <c r="C100" s="73" t="s">
        <v>114</v>
      </c>
      <c r="D100" s="73" t="s">
        <v>93</v>
      </c>
      <c r="E100" s="73" t="s">
        <v>61</v>
      </c>
      <c r="F100" s="73"/>
      <c r="G100" s="73"/>
      <c r="H100" s="74">
        <f t="shared" si="8"/>
        <v>321.7</v>
      </c>
      <c r="I100" s="74">
        <f t="shared" si="8"/>
        <v>295.5</v>
      </c>
      <c r="J100" s="74">
        <f t="shared" si="8"/>
        <v>87.800000000000011</v>
      </c>
    </row>
    <row r="101" spans="1:10" ht="33.75">
      <c r="A101" s="75" t="s">
        <v>97</v>
      </c>
      <c r="B101" s="76" t="s">
        <v>135</v>
      </c>
      <c r="C101" s="76" t="s">
        <v>114</v>
      </c>
      <c r="D101" s="76" t="s">
        <v>93</v>
      </c>
      <c r="E101" s="76" t="s">
        <v>62</v>
      </c>
      <c r="F101" s="76"/>
      <c r="G101" s="76"/>
      <c r="H101" s="77">
        <f>H102+H111+H114</f>
        <v>321.7</v>
      </c>
      <c r="I101" s="77">
        <f>I102+I111+I114</f>
        <v>295.5</v>
      </c>
      <c r="J101" s="77">
        <f>J102+J111+J114</f>
        <v>87.800000000000011</v>
      </c>
    </row>
    <row r="102" spans="1:10" ht="12" customHeight="1">
      <c r="A102" s="78" t="s">
        <v>144</v>
      </c>
      <c r="B102" s="79" t="s">
        <v>135</v>
      </c>
      <c r="C102" s="79" t="s">
        <v>114</v>
      </c>
      <c r="D102" s="79" t="s">
        <v>93</v>
      </c>
      <c r="E102" s="79" t="s">
        <v>62</v>
      </c>
      <c r="F102" s="79" t="s">
        <v>145</v>
      </c>
      <c r="G102" s="79"/>
      <c r="H102" s="80">
        <f>H103+H104</f>
        <v>100</v>
      </c>
      <c r="I102" s="80">
        <f>I103+I104</f>
        <v>43.1</v>
      </c>
      <c r="J102" s="80">
        <f>J103+J104</f>
        <v>0</v>
      </c>
    </row>
    <row r="103" spans="1:10" ht="24" hidden="1">
      <c r="A103" s="93" t="s">
        <v>130</v>
      </c>
      <c r="B103" s="82" t="s">
        <v>135</v>
      </c>
      <c r="C103" s="82" t="s">
        <v>114</v>
      </c>
      <c r="D103" s="82" t="s">
        <v>93</v>
      </c>
      <c r="E103" s="82" t="s">
        <v>62</v>
      </c>
      <c r="F103" s="82" t="s">
        <v>145</v>
      </c>
      <c r="G103" s="82" t="s">
        <v>131</v>
      </c>
      <c r="H103" s="83">
        <f>'5'!I112</f>
        <v>0</v>
      </c>
      <c r="I103" s="83">
        <f>'5'!J112</f>
        <v>0</v>
      </c>
      <c r="J103" s="83">
        <f>'5'!K112</f>
        <v>0</v>
      </c>
    </row>
    <row r="104" spans="1:10" ht="23.25" customHeight="1">
      <c r="A104" s="93" t="s">
        <v>80</v>
      </c>
      <c r="B104" s="82" t="s">
        <v>135</v>
      </c>
      <c r="C104" s="82" t="s">
        <v>114</v>
      </c>
      <c r="D104" s="82" t="s">
        <v>93</v>
      </c>
      <c r="E104" s="82" t="s">
        <v>62</v>
      </c>
      <c r="F104" s="82" t="s">
        <v>145</v>
      </c>
      <c r="G104" s="82" t="s">
        <v>81</v>
      </c>
      <c r="H104" s="83">
        <v>100</v>
      </c>
      <c r="I104" s="83">
        <v>43.1</v>
      </c>
      <c r="J104" s="83"/>
    </row>
    <row r="105" spans="1:10" hidden="1">
      <c r="A105" s="78" t="s">
        <v>146</v>
      </c>
      <c r="B105" s="79" t="s">
        <v>135</v>
      </c>
      <c r="C105" s="79" t="s">
        <v>114</v>
      </c>
      <c r="D105" s="79" t="s">
        <v>93</v>
      </c>
      <c r="E105" s="79" t="s">
        <v>62</v>
      </c>
      <c r="F105" s="79" t="s">
        <v>147</v>
      </c>
      <c r="G105" s="79"/>
      <c r="H105" s="80">
        <f>SUM(H106:H107)</f>
        <v>0</v>
      </c>
      <c r="I105" s="80">
        <f>SUM(I106:I107)</f>
        <v>0</v>
      </c>
      <c r="J105" s="80">
        <f>SUM(J106:J107)</f>
        <v>0</v>
      </c>
    </row>
    <row r="106" spans="1:10" ht="24" hidden="1">
      <c r="A106" s="93" t="s">
        <v>130</v>
      </c>
      <c r="B106" s="82" t="s">
        <v>135</v>
      </c>
      <c r="C106" s="82" t="s">
        <v>114</v>
      </c>
      <c r="D106" s="82" t="s">
        <v>93</v>
      </c>
      <c r="E106" s="82" t="s">
        <v>62</v>
      </c>
      <c r="F106" s="82" t="s">
        <v>147</v>
      </c>
      <c r="G106" s="82" t="s">
        <v>131</v>
      </c>
      <c r="H106" s="83">
        <f>'5'!I115</f>
        <v>0</v>
      </c>
      <c r="I106" s="83">
        <f>'5'!J115</f>
        <v>0</v>
      </c>
      <c r="J106" s="83">
        <f>'5'!K115</f>
        <v>0</v>
      </c>
    </row>
    <row r="107" spans="1:10" ht="24" hidden="1">
      <c r="A107" s="93" t="s">
        <v>80</v>
      </c>
      <c r="B107" s="82" t="s">
        <v>135</v>
      </c>
      <c r="C107" s="82" t="s">
        <v>114</v>
      </c>
      <c r="D107" s="82" t="s">
        <v>93</v>
      </c>
      <c r="E107" s="82" t="s">
        <v>62</v>
      </c>
      <c r="F107" s="82" t="s">
        <v>147</v>
      </c>
      <c r="G107" s="82" t="s">
        <v>81</v>
      </c>
      <c r="H107" s="83">
        <f>'5'!I116</f>
        <v>0</v>
      </c>
      <c r="I107" s="83">
        <f>'5'!J116</f>
        <v>0</v>
      </c>
      <c r="J107" s="83">
        <f>'5'!K116</f>
        <v>0</v>
      </c>
    </row>
    <row r="108" spans="1:10" hidden="1">
      <c r="A108" s="78" t="s">
        <v>148</v>
      </c>
      <c r="B108" s="79" t="s">
        <v>135</v>
      </c>
      <c r="C108" s="79" t="s">
        <v>114</v>
      </c>
      <c r="D108" s="79" t="s">
        <v>93</v>
      </c>
      <c r="E108" s="79" t="s">
        <v>62</v>
      </c>
      <c r="F108" s="79" t="s">
        <v>149</v>
      </c>
      <c r="G108" s="79"/>
      <c r="H108" s="80">
        <f>SUM(H109:H110)</f>
        <v>0</v>
      </c>
      <c r="I108" s="80">
        <f>SUM(I109:I110)</f>
        <v>0</v>
      </c>
      <c r="J108" s="80">
        <f>SUM(J109:J110)</f>
        <v>0</v>
      </c>
    </row>
    <row r="109" spans="1:10" ht="24" hidden="1">
      <c r="A109" s="93" t="s">
        <v>130</v>
      </c>
      <c r="B109" s="82" t="s">
        <v>135</v>
      </c>
      <c r="C109" s="82" t="s">
        <v>114</v>
      </c>
      <c r="D109" s="82" t="s">
        <v>93</v>
      </c>
      <c r="E109" s="82" t="s">
        <v>62</v>
      </c>
      <c r="F109" s="82" t="s">
        <v>149</v>
      </c>
      <c r="G109" s="82" t="s">
        <v>131</v>
      </c>
      <c r="H109" s="83">
        <f>'5'!I118</f>
        <v>0</v>
      </c>
      <c r="I109" s="83">
        <f>'5'!J118</f>
        <v>0</v>
      </c>
      <c r="J109" s="83">
        <f>'5'!K118</f>
        <v>0</v>
      </c>
    </row>
    <row r="110" spans="1:10" ht="24" hidden="1">
      <c r="A110" s="93" t="s">
        <v>80</v>
      </c>
      <c r="B110" s="82" t="s">
        <v>135</v>
      </c>
      <c r="C110" s="82" t="s">
        <v>114</v>
      </c>
      <c r="D110" s="82" t="s">
        <v>93</v>
      </c>
      <c r="E110" s="82" t="s">
        <v>62</v>
      </c>
      <c r="F110" s="82" t="s">
        <v>149</v>
      </c>
      <c r="G110" s="82" t="s">
        <v>81</v>
      </c>
      <c r="H110" s="83">
        <f>'5'!I119</f>
        <v>0</v>
      </c>
      <c r="I110" s="83">
        <f>'5'!J119</f>
        <v>0</v>
      </c>
      <c r="J110" s="83">
        <f>'5'!K119</f>
        <v>0</v>
      </c>
    </row>
    <row r="111" spans="1:10" ht="21">
      <c r="A111" s="78" t="s">
        <v>150</v>
      </c>
      <c r="B111" s="79" t="s">
        <v>135</v>
      </c>
      <c r="C111" s="79" t="s">
        <v>114</v>
      </c>
      <c r="D111" s="79" t="s">
        <v>93</v>
      </c>
      <c r="E111" s="79" t="s">
        <v>62</v>
      </c>
      <c r="F111" s="79" t="s">
        <v>151</v>
      </c>
      <c r="G111" s="79"/>
      <c r="H111" s="80">
        <f>SUM(H112:H113)</f>
        <v>221.7</v>
      </c>
      <c r="I111" s="80">
        <f>SUM(I112:I113)</f>
        <v>252.4</v>
      </c>
      <c r="J111" s="80">
        <f>SUM(J112:J113)</f>
        <v>87.800000000000011</v>
      </c>
    </row>
    <row r="112" spans="1:10" ht="24" hidden="1">
      <c r="A112" s="93" t="s">
        <v>130</v>
      </c>
      <c r="B112" s="82" t="s">
        <v>135</v>
      </c>
      <c r="C112" s="82" t="s">
        <v>114</v>
      </c>
      <c r="D112" s="82" t="s">
        <v>93</v>
      </c>
      <c r="E112" s="82" t="s">
        <v>62</v>
      </c>
      <c r="F112" s="82" t="s">
        <v>151</v>
      </c>
      <c r="G112" s="82" t="s">
        <v>131</v>
      </c>
      <c r="H112" s="83"/>
      <c r="I112" s="83"/>
      <c r="J112" s="83"/>
    </row>
    <row r="113" spans="1:10" ht="24.75" customHeight="1">
      <c r="A113" s="93" t="s">
        <v>80</v>
      </c>
      <c r="B113" s="82" t="s">
        <v>135</v>
      </c>
      <c r="C113" s="82" t="s">
        <v>114</v>
      </c>
      <c r="D113" s="82" t="s">
        <v>93</v>
      </c>
      <c r="E113" s="82" t="s">
        <v>62</v>
      </c>
      <c r="F113" s="82" t="s">
        <v>151</v>
      </c>
      <c r="G113" s="82" t="s">
        <v>81</v>
      </c>
      <c r="H113" s="83">
        <f>271.4-47.1-2.6</f>
        <v>221.7</v>
      </c>
      <c r="I113" s="83">
        <f>200-52.8+20.1+87.7-2.6</f>
        <v>252.4</v>
      </c>
      <c r="J113" s="83">
        <f>90.4-2.6</f>
        <v>87.800000000000011</v>
      </c>
    </row>
    <row r="114" spans="1:10" ht="21">
      <c r="A114" s="78" t="s">
        <v>80</v>
      </c>
      <c r="B114" s="78" t="s">
        <v>135</v>
      </c>
      <c r="C114" s="78" t="s">
        <v>114</v>
      </c>
      <c r="D114" s="78" t="s">
        <v>93</v>
      </c>
      <c r="E114" s="78" t="s">
        <v>62</v>
      </c>
      <c r="F114" s="78" t="s">
        <v>152</v>
      </c>
      <c r="G114" s="78"/>
      <c r="H114" s="78">
        <f>H115+H117+H125</f>
        <v>0</v>
      </c>
      <c r="I114" s="78">
        <f>I115</f>
        <v>0</v>
      </c>
      <c r="J114" s="78">
        <f>J115</f>
        <v>0</v>
      </c>
    </row>
    <row r="115" spans="1:10" ht="23.25" customHeight="1">
      <c r="A115" s="93" t="s">
        <v>80</v>
      </c>
      <c r="B115" s="82" t="s">
        <v>135</v>
      </c>
      <c r="C115" s="82" t="s">
        <v>114</v>
      </c>
      <c r="D115" s="82" t="s">
        <v>93</v>
      </c>
      <c r="E115" s="82" t="s">
        <v>62</v>
      </c>
      <c r="F115" s="82" t="s">
        <v>152</v>
      </c>
      <c r="G115" s="82" t="s">
        <v>81</v>
      </c>
      <c r="H115" s="83"/>
      <c r="I115" s="83">
        <v>0</v>
      </c>
      <c r="J115" s="83">
        <v>0</v>
      </c>
    </row>
    <row r="116" spans="1:10" ht="0.75" customHeight="1">
      <c r="A116" s="93" t="str">
        <f>'000'!A115</f>
        <v>Благоустройство</v>
      </c>
      <c r="B116" s="82" t="s">
        <v>135</v>
      </c>
      <c r="C116" s="82" t="s">
        <v>114</v>
      </c>
      <c r="D116" s="82" t="s">
        <v>93</v>
      </c>
      <c r="E116" s="82" t="s">
        <v>62</v>
      </c>
      <c r="F116" s="82" t="s">
        <v>94</v>
      </c>
      <c r="G116" s="82"/>
      <c r="H116" s="83">
        <f>H117</f>
        <v>0</v>
      </c>
      <c r="I116" s="83">
        <f>I117</f>
        <v>0</v>
      </c>
      <c r="J116" s="83">
        <f>J117</f>
        <v>0</v>
      </c>
    </row>
    <row r="117" spans="1:10" ht="27.75" customHeight="1">
      <c r="A117" s="93" t="str">
        <f>'000'!A116</f>
        <v>Прочая закупка товаров, работ и услуг для обеспечения государственных (муниципальных) нужд</v>
      </c>
      <c r="B117" s="82" t="s">
        <v>135</v>
      </c>
      <c r="C117" s="82" t="s">
        <v>114</v>
      </c>
      <c r="D117" s="82" t="s">
        <v>93</v>
      </c>
      <c r="E117" s="82" t="s">
        <v>62</v>
      </c>
      <c r="F117" s="82" t="s">
        <v>95</v>
      </c>
      <c r="G117" s="82" t="s">
        <v>81</v>
      </c>
      <c r="H117" s="83"/>
      <c r="I117" s="83"/>
      <c r="J117" s="83"/>
    </row>
    <row r="118" spans="1:10" s="67" customFormat="1" hidden="1">
      <c r="A118" s="63" t="s">
        <v>153</v>
      </c>
      <c r="B118" s="64" t="s">
        <v>154</v>
      </c>
      <c r="C118" s="65"/>
      <c r="D118" s="65"/>
      <c r="E118" s="65"/>
      <c r="F118" s="65"/>
      <c r="G118" s="65"/>
      <c r="H118" s="66">
        <f>H119</f>
        <v>0</v>
      </c>
      <c r="I118" s="66">
        <f>I119</f>
        <v>0</v>
      </c>
      <c r="J118" s="66">
        <f>J119</f>
        <v>0</v>
      </c>
    </row>
    <row r="119" spans="1:10" s="71" customFormat="1" hidden="1">
      <c r="A119" s="68" t="s">
        <v>155</v>
      </c>
      <c r="B119" s="69" t="s">
        <v>154</v>
      </c>
      <c r="C119" s="69" t="s">
        <v>56</v>
      </c>
      <c r="D119" s="69"/>
      <c r="E119" s="69"/>
      <c r="F119" s="69"/>
      <c r="G119" s="69"/>
      <c r="H119" s="70">
        <f>H120+H123</f>
        <v>0</v>
      </c>
      <c r="I119" s="70">
        <f>I120+I123</f>
        <v>0</v>
      </c>
      <c r="J119" s="70">
        <f>J120+J123</f>
        <v>0</v>
      </c>
    </row>
    <row r="120" spans="1:10" ht="22.5" hidden="1">
      <c r="A120" s="72" t="s">
        <v>96</v>
      </c>
      <c r="B120" s="73" t="s">
        <v>154</v>
      </c>
      <c r="C120" s="73" t="s">
        <v>56</v>
      </c>
      <c r="D120" s="73" t="s">
        <v>93</v>
      </c>
      <c r="E120" s="73" t="s">
        <v>61</v>
      </c>
      <c r="F120" s="73"/>
      <c r="G120" s="73"/>
      <c r="H120" s="74">
        <f t="shared" ref="H120:J121" si="9">H121</f>
        <v>0</v>
      </c>
      <c r="I120" s="74">
        <f t="shared" si="9"/>
        <v>0</v>
      </c>
      <c r="J120" s="74">
        <f t="shared" si="9"/>
        <v>0</v>
      </c>
    </row>
    <row r="121" spans="1:10" ht="33.75" hidden="1">
      <c r="A121" s="75" t="s">
        <v>97</v>
      </c>
      <c r="B121" s="76" t="s">
        <v>154</v>
      </c>
      <c r="C121" s="76" t="s">
        <v>56</v>
      </c>
      <c r="D121" s="76" t="s">
        <v>93</v>
      </c>
      <c r="E121" s="76" t="s">
        <v>62</v>
      </c>
      <c r="F121" s="76"/>
      <c r="G121" s="76"/>
      <c r="H121" s="77">
        <f t="shared" si="9"/>
        <v>0</v>
      </c>
      <c r="I121" s="77">
        <f t="shared" si="9"/>
        <v>0</v>
      </c>
      <c r="J121" s="77">
        <f t="shared" si="9"/>
        <v>0</v>
      </c>
    </row>
    <row r="122" spans="1:10" ht="36" hidden="1">
      <c r="A122" s="78" t="s">
        <v>156</v>
      </c>
      <c r="B122" s="79" t="s">
        <v>154</v>
      </c>
      <c r="C122" s="79" t="s">
        <v>56</v>
      </c>
      <c r="D122" s="79" t="s">
        <v>93</v>
      </c>
      <c r="E122" s="79" t="s">
        <v>62</v>
      </c>
      <c r="F122" s="79" t="s">
        <v>157</v>
      </c>
      <c r="G122" s="79" t="s">
        <v>158</v>
      </c>
      <c r="H122" s="92">
        <f>'000'!I121</f>
        <v>0</v>
      </c>
      <c r="I122" s="92">
        <f>'000'!J121</f>
        <v>0</v>
      </c>
      <c r="J122" s="92">
        <f>'000'!K121</f>
        <v>0</v>
      </c>
    </row>
    <row r="123" spans="1:10" ht="21" hidden="1">
      <c r="A123" s="95" t="s">
        <v>159</v>
      </c>
      <c r="B123" s="96" t="s">
        <v>154</v>
      </c>
      <c r="C123" s="96" t="s">
        <v>56</v>
      </c>
      <c r="D123" s="96" t="s">
        <v>93</v>
      </c>
      <c r="E123" s="96" t="s">
        <v>62</v>
      </c>
      <c r="F123" s="96" t="s">
        <v>77</v>
      </c>
      <c r="G123" s="96"/>
      <c r="H123" s="97">
        <f>H124</f>
        <v>0</v>
      </c>
      <c r="I123" s="97">
        <f>I124</f>
        <v>0</v>
      </c>
      <c r="J123" s="97">
        <f>J124</f>
        <v>0</v>
      </c>
    </row>
    <row r="124" spans="1:10" ht="37.5" hidden="1" customHeight="1">
      <c r="A124" s="93" t="s">
        <v>160</v>
      </c>
      <c r="B124" s="82" t="s">
        <v>154</v>
      </c>
      <c r="C124" s="82" t="s">
        <v>56</v>
      </c>
      <c r="D124" s="82" t="s">
        <v>93</v>
      </c>
      <c r="E124" s="82" t="s">
        <v>62</v>
      </c>
      <c r="F124" s="82" t="s">
        <v>77</v>
      </c>
      <c r="G124" s="82" t="s">
        <v>158</v>
      </c>
      <c r="H124" s="83">
        <f>'000'!I124</f>
        <v>0</v>
      </c>
      <c r="I124" s="83">
        <f>'000'!J124</f>
        <v>0</v>
      </c>
      <c r="J124" s="83">
        <f>'000'!K124</f>
        <v>0</v>
      </c>
    </row>
    <row r="125" spans="1:10" ht="37.5" customHeight="1">
      <c r="A125" s="93" t="s">
        <v>80</v>
      </c>
      <c r="B125" s="82" t="s">
        <v>135</v>
      </c>
      <c r="C125" s="82" t="s">
        <v>114</v>
      </c>
      <c r="D125" s="82" t="s">
        <v>161</v>
      </c>
      <c r="E125" s="82" t="s">
        <v>72</v>
      </c>
      <c r="F125" s="82" t="s">
        <v>162</v>
      </c>
      <c r="G125" s="82" t="s">
        <v>81</v>
      </c>
      <c r="H125" s="83"/>
      <c r="I125" s="83"/>
      <c r="J125" s="83"/>
    </row>
    <row r="126" spans="1:10" s="67" customFormat="1">
      <c r="A126" s="63" t="s">
        <v>163</v>
      </c>
      <c r="B126" s="64" t="s">
        <v>164</v>
      </c>
      <c r="C126" s="65"/>
      <c r="D126" s="65"/>
      <c r="E126" s="65"/>
      <c r="F126" s="65"/>
      <c r="G126" s="65"/>
      <c r="H126" s="66">
        <f>H127</f>
        <v>172.1</v>
      </c>
      <c r="I126" s="66">
        <f t="shared" ref="I126:I131" si="10">I127</f>
        <v>178.1</v>
      </c>
      <c r="J126" s="66">
        <f t="shared" ref="J126:J131" si="11">J127</f>
        <v>184.5</v>
      </c>
    </row>
    <row r="127" spans="1:10" s="71" customFormat="1">
      <c r="A127" s="68" t="s">
        <v>165</v>
      </c>
      <c r="B127" s="69" t="s">
        <v>164</v>
      </c>
      <c r="C127" s="69" t="s">
        <v>56</v>
      </c>
      <c r="D127" s="69"/>
      <c r="E127" s="69"/>
      <c r="F127" s="69"/>
      <c r="G127" s="69"/>
      <c r="H127" s="70">
        <f>H128</f>
        <v>172.1</v>
      </c>
      <c r="I127" s="70">
        <f t="shared" si="10"/>
        <v>178.1</v>
      </c>
      <c r="J127" s="70">
        <f t="shared" si="11"/>
        <v>184.5</v>
      </c>
    </row>
    <row r="128" spans="1:10" ht="22.5">
      <c r="A128" s="72" t="s">
        <v>96</v>
      </c>
      <c r="B128" s="73" t="s">
        <v>164</v>
      </c>
      <c r="C128" s="73" t="s">
        <v>56</v>
      </c>
      <c r="D128" s="73" t="s">
        <v>93</v>
      </c>
      <c r="E128" s="73" t="s">
        <v>61</v>
      </c>
      <c r="F128" s="73"/>
      <c r="G128" s="73"/>
      <c r="H128" s="74">
        <f>H129</f>
        <v>172.1</v>
      </c>
      <c r="I128" s="74">
        <f t="shared" si="10"/>
        <v>178.1</v>
      </c>
      <c r="J128" s="74">
        <f t="shared" si="11"/>
        <v>184.5</v>
      </c>
    </row>
    <row r="129" spans="1:10" ht="33.75">
      <c r="A129" s="75" t="s">
        <v>97</v>
      </c>
      <c r="B129" s="76" t="s">
        <v>164</v>
      </c>
      <c r="C129" s="76" t="s">
        <v>56</v>
      </c>
      <c r="D129" s="76" t="s">
        <v>93</v>
      </c>
      <c r="E129" s="76" t="s">
        <v>62</v>
      </c>
      <c r="F129" s="76"/>
      <c r="G129" s="76"/>
      <c r="H129" s="77">
        <f>H130</f>
        <v>172.1</v>
      </c>
      <c r="I129" s="77">
        <f t="shared" si="10"/>
        <v>178.1</v>
      </c>
      <c r="J129" s="77">
        <f t="shared" si="11"/>
        <v>184.5</v>
      </c>
    </row>
    <row r="130" spans="1:10" ht="21">
      <c r="A130" s="78" t="s">
        <v>166</v>
      </c>
      <c r="B130" s="79" t="s">
        <v>164</v>
      </c>
      <c r="C130" s="79" t="s">
        <v>56</v>
      </c>
      <c r="D130" s="79" t="s">
        <v>93</v>
      </c>
      <c r="E130" s="79" t="s">
        <v>62</v>
      </c>
      <c r="F130" s="79" t="s">
        <v>167</v>
      </c>
      <c r="G130" s="79"/>
      <c r="H130" s="80">
        <f>H131</f>
        <v>172.1</v>
      </c>
      <c r="I130" s="80">
        <f t="shared" si="10"/>
        <v>178.1</v>
      </c>
      <c r="J130" s="80">
        <f t="shared" si="11"/>
        <v>184.5</v>
      </c>
    </row>
    <row r="131" spans="1:10" ht="21">
      <c r="A131" s="95" t="s">
        <v>168</v>
      </c>
      <c r="B131" s="96" t="s">
        <v>164</v>
      </c>
      <c r="C131" s="96" t="s">
        <v>56</v>
      </c>
      <c r="D131" s="96" t="s">
        <v>93</v>
      </c>
      <c r="E131" s="96" t="s">
        <v>62</v>
      </c>
      <c r="F131" s="96" t="s">
        <v>167</v>
      </c>
      <c r="G131" s="96"/>
      <c r="H131" s="97">
        <f>H132+H133</f>
        <v>172.1</v>
      </c>
      <c r="I131" s="97">
        <f t="shared" si="10"/>
        <v>178.1</v>
      </c>
      <c r="J131" s="97">
        <f t="shared" si="11"/>
        <v>184.5</v>
      </c>
    </row>
    <row r="132" spans="1:10" ht="24">
      <c r="A132" s="99" t="s">
        <v>169</v>
      </c>
      <c r="B132" s="82" t="s">
        <v>164</v>
      </c>
      <c r="C132" s="82" t="s">
        <v>56</v>
      </c>
      <c r="D132" s="82" t="s">
        <v>93</v>
      </c>
      <c r="E132" s="82" t="s">
        <v>62</v>
      </c>
      <c r="F132" s="82" t="s">
        <v>167</v>
      </c>
      <c r="G132" s="82" t="s">
        <v>170</v>
      </c>
      <c r="H132" s="83">
        <v>172.1</v>
      </c>
      <c r="I132" s="83">
        <v>178.1</v>
      </c>
      <c r="J132" s="83">
        <v>184.5</v>
      </c>
    </row>
    <row r="133" spans="1:10" ht="24">
      <c r="A133" s="99" t="s">
        <v>169</v>
      </c>
      <c r="B133" s="82" t="s">
        <v>164</v>
      </c>
      <c r="C133" s="82" t="s">
        <v>56</v>
      </c>
      <c r="D133" s="82" t="s">
        <v>93</v>
      </c>
      <c r="E133" s="82" t="s">
        <v>62</v>
      </c>
      <c r="F133" s="82" t="s">
        <v>95</v>
      </c>
      <c r="G133" s="82" t="s">
        <v>170</v>
      </c>
      <c r="H133" s="83"/>
      <c r="I133" s="83"/>
      <c r="J133" s="83"/>
    </row>
    <row r="134" spans="1:10" s="67" customFormat="1" ht="24">
      <c r="A134" s="63" t="s">
        <v>171</v>
      </c>
      <c r="B134" s="64" t="s">
        <v>109</v>
      </c>
      <c r="C134" s="65"/>
      <c r="D134" s="65"/>
      <c r="E134" s="65"/>
      <c r="F134" s="65"/>
      <c r="G134" s="65"/>
      <c r="H134" s="66">
        <f t="shared" ref="H134:J138" si="12">H135</f>
        <v>2.6</v>
      </c>
      <c r="I134" s="66">
        <f t="shared" si="12"/>
        <v>2.6</v>
      </c>
      <c r="J134" s="66">
        <f t="shared" si="12"/>
        <v>2.6</v>
      </c>
    </row>
    <row r="135" spans="1:10" s="71" customFormat="1" ht="22.5">
      <c r="A135" s="68" t="s">
        <v>172</v>
      </c>
      <c r="B135" s="69" t="s">
        <v>109</v>
      </c>
      <c r="C135" s="69" t="s">
        <v>56</v>
      </c>
      <c r="D135" s="69"/>
      <c r="E135" s="69"/>
      <c r="F135" s="69"/>
      <c r="G135" s="69"/>
      <c r="H135" s="70">
        <f t="shared" si="12"/>
        <v>2.6</v>
      </c>
      <c r="I135" s="70">
        <f t="shared" si="12"/>
        <v>2.6</v>
      </c>
      <c r="J135" s="70">
        <f t="shared" si="12"/>
        <v>2.6</v>
      </c>
    </row>
    <row r="136" spans="1:10" ht="22.5">
      <c r="A136" s="72" t="s">
        <v>96</v>
      </c>
      <c r="B136" s="73" t="s">
        <v>109</v>
      </c>
      <c r="C136" s="73" t="s">
        <v>56</v>
      </c>
      <c r="D136" s="73" t="s">
        <v>93</v>
      </c>
      <c r="E136" s="73" t="s">
        <v>61</v>
      </c>
      <c r="F136" s="73"/>
      <c r="G136" s="73"/>
      <c r="H136" s="74">
        <f t="shared" si="12"/>
        <v>2.6</v>
      </c>
      <c r="I136" s="74">
        <f t="shared" si="12"/>
        <v>2.6</v>
      </c>
      <c r="J136" s="74">
        <f t="shared" si="12"/>
        <v>2.6</v>
      </c>
    </row>
    <row r="137" spans="1:10" ht="33.75">
      <c r="A137" s="75" t="s">
        <v>97</v>
      </c>
      <c r="B137" s="76" t="s">
        <v>109</v>
      </c>
      <c r="C137" s="76" t="s">
        <v>56</v>
      </c>
      <c r="D137" s="76" t="s">
        <v>93</v>
      </c>
      <c r="E137" s="76" t="s">
        <v>62</v>
      </c>
      <c r="F137" s="76"/>
      <c r="G137" s="76"/>
      <c r="H137" s="77">
        <f t="shared" si="12"/>
        <v>2.6</v>
      </c>
      <c r="I137" s="77">
        <f t="shared" si="12"/>
        <v>2.6</v>
      </c>
      <c r="J137" s="77">
        <f t="shared" si="12"/>
        <v>2.6</v>
      </c>
    </row>
    <row r="138" spans="1:10">
      <c r="A138" s="78" t="s">
        <v>173</v>
      </c>
      <c r="B138" s="79" t="s">
        <v>109</v>
      </c>
      <c r="C138" s="79" t="s">
        <v>56</v>
      </c>
      <c r="D138" s="79" t="s">
        <v>93</v>
      </c>
      <c r="E138" s="79" t="s">
        <v>62</v>
      </c>
      <c r="F138" s="79" t="s">
        <v>174</v>
      </c>
      <c r="G138" s="79"/>
      <c r="H138" s="92">
        <f t="shared" si="12"/>
        <v>2.6</v>
      </c>
      <c r="I138" s="92">
        <f t="shared" si="12"/>
        <v>2.6</v>
      </c>
      <c r="J138" s="92">
        <f t="shared" si="12"/>
        <v>2.6</v>
      </c>
    </row>
    <row r="139" spans="1:10" ht="12.75" customHeight="1">
      <c r="A139" s="93" t="s">
        <v>175</v>
      </c>
      <c r="B139" s="82" t="s">
        <v>109</v>
      </c>
      <c r="C139" s="82" t="s">
        <v>56</v>
      </c>
      <c r="D139" s="82" t="s">
        <v>93</v>
      </c>
      <c r="E139" s="82" t="s">
        <v>62</v>
      </c>
      <c r="F139" s="82" t="s">
        <v>174</v>
      </c>
      <c r="G139" s="82" t="s">
        <v>176</v>
      </c>
      <c r="H139" s="83">
        <v>2.6</v>
      </c>
      <c r="I139" s="83">
        <v>2.6</v>
      </c>
      <c r="J139" s="83">
        <v>2.6</v>
      </c>
    </row>
    <row r="140" spans="1:10">
      <c r="A140" s="120"/>
      <c r="B140" s="121"/>
      <c r="C140" s="82"/>
      <c r="D140" s="82"/>
      <c r="E140" s="82"/>
      <c r="F140" s="82"/>
      <c r="G140" s="82"/>
      <c r="H140" s="122"/>
      <c r="I140" s="122"/>
      <c r="J140" s="122"/>
    </row>
  </sheetData>
  <sheetProtection selectLockedCells="1" selectUnlockedCells="1"/>
  <mergeCells count="3">
    <mergeCell ref="A5:H5"/>
    <mergeCell ref="D7:F7"/>
    <mergeCell ref="G2:J2"/>
  </mergeCells>
  <conditionalFormatting sqref="A127:G133 A66:G74 A135:G139 A91:A92 A119:G125 A77:G88 A99:G117 A57:G64 B11:G19 B28:G55 H114:J114 A11:A15 A17:A18 A28:A32 A34:A55">
    <cfRule type="expression" dxfId="117" priority="1" stopIfTrue="1">
      <formula>$F11=""</formula>
    </cfRule>
    <cfRule type="expression" dxfId="116" priority="2" stopIfTrue="1">
      <formula>#REF!&lt;&gt;""</formula>
    </cfRule>
    <cfRule type="expression" dxfId="115" priority="3" stopIfTrue="1">
      <formula>AND($G11="",$F11&lt;&gt;"")</formula>
    </cfRule>
  </conditionalFormatting>
  <conditionalFormatting sqref="B8:F9 A8:A10 A75:H76 A118:H118 A65:H65 A126:H126 A134:H134 B89:H92 A89:A90 H93 A56:J56 I89:J89 B10:J10">
    <cfRule type="expression" dxfId="114" priority="4" stopIfTrue="1">
      <formula>$B8=""</formula>
    </cfRule>
    <cfRule type="expression" dxfId="113" priority="5" stopIfTrue="1">
      <formula>$C8&lt;&gt;""</formula>
    </cfRule>
  </conditionalFormatting>
  <conditionalFormatting sqref="A20:G27">
    <cfRule type="expression" dxfId="112" priority="6" stopIfTrue="1">
      <formula>$G20=""</formula>
    </cfRule>
    <cfRule type="expression" dxfId="111" priority="7" stopIfTrue="1">
      <formula>#REF!&lt;&gt;""</formula>
    </cfRule>
    <cfRule type="expression" dxfId="110" priority="8" stopIfTrue="1">
      <formula>AND($H20="",$G20&lt;&gt;"")</formula>
    </cfRule>
  </conditionalFormatting>
  <conditionalFormatting sqref="H4">
    <cfRule type="expression" dxfId="109" priority="9" stopIfTrue="1">
      <formula>#REF!&lt;&gt;""</formula>
    </cfRule>
  </conditionalFormatting>
  <conditionalFormatting sqref="H1 H3">
    <cfRule type="expression" dxfId="108" priority="10" stopIfTrue="1">
      <formula>$G1&lt;&gt;""</formula>
    </cfRule>
  </conditionalFormatting>
  <conditionalFormatting sqref="A140 C140:H140">
    <cfRule type="expression" dxfId="107" priority="11" stopIfTrue="1">
      <formula>$G140=""</formula>
    </cfRule>
    <cfRule type="expression" dxfId="106" priority="12" stopIfTrue="1">
      <formula>#REF!&lt;&gt;""</formula>
    </cfRule>
    <cfRule type="expression" dxfId="105" priority="13" stopIfTrue="1">
      <formula>AND($H140="",$G140&lt;&gt;"")</formula>
    </cfRule>
  </conditionalFormatting>
  <conditionalFormatting sqref="B140">
    <cfRule type="expression" dxfId="104" priority="14" stopIfTrue="1">
      <formula>$C140=""</formula>
    </cfRule>
    <cfRule type="expression" dxfId="103" priority="15" stopIfTrue="1">
      <formula>$D140&lt;&gt;""</formula>
    </cfRule>
  </conditionalFormatting>
  <conditionalFormatting sqref="I75:I76 I118 I65 I126 I134 I90:I93">
    <cfRule type="expression" dxfId="102" priority="16" stopIfTrue="1">
      <formula>$B65=""</formula>
    </cfRule>
    <cfRule type="expression" dxfId="101" priority="17" stopIfTrue="1">
      <formula>$C65&lt;&gt;""</formula>
    </cfRule>
  </conditionalFormatting>
  <conditionalFormatting sqref="I140">
    <cfRule type="expression" dxfId="100" priority="18" stopIfTrue="1">
      <formula>$G140=""</formula>
    </cfRule>
    <cfRule type="expression" dxfId="99" priority="19" stopIfTrue="1">
      <formula>#REF!&lt;&gt;""</formula>
    </cfRule>
    <cfRule type="expression" dxfId="98" priority="20" stopIfTrue="1">
      <formula>AND($H140="",$G140&lt;&gt;"")</formula>
    </cfRule>
  </conditionalFormatting>
  <conditionalFormatting sqref="J75:J76 J118 J65 J126 J134 J90:J93">
    <cfRule type="expression" dxfId="97" priority="21" stopIfTrue="1">
      <formula>$B65=""</formula>
    </cfRule>
    <cfRule type="expression" dxfId="96" priority="22" stopIfTrue="1">
      <formula>$C65&lt;&gt;""</formula>
    </cfRule>
  </conditionalFormatting>
  <conditionalFormatting sqref="J140">
    <cfRule type="expression" dxfId="95" priority="23" stopIfTrue="1">
      <formula>$G140=""</formula>
    </cfRule>
    <cfRule type="expression" dxfId="94" priority="24" stopIfTrue="1">
      <formula>#REF!&lt;&gt;""</formula>
    </cfRule>
    <cfRule type="expression" dxfId="93" priority="25" stopIfTrue="1">
      <formula>AND($H140="",$G140&lt;&gt;"")</formula>
    </cfRule>
  </conditionalFormatting>
  <conditionalFormatting sqref="A93:G98 H94:J96">
    <cfRule type="expression" dxfId="92" priority="26" stopIfTrue="1">
      <formula>$B93=""</formula>
    </cfRule>
    <cfRule type="expression" dxfId="91" priority="27" stopIfTrue="1">
      <formula>$C93&lt;&gt;""</formula>
    </cfRule>
  </conditionalFormatting>
  <conditionalFormatting sqref="A16 A19 A33">
    <cfRule type="expression" dxfId="90" priority="28" stopIfTrue="1">
      <formula>$G16=""</formula>
    </cfRule>
    <cfRule type="expression" dxfId="89" priority="29" stopIfTrue="1">
      <formula>XFD15&lt;&gt;""</formula>
    </cfRule>
    <cfRule type="expression" dxfId="88" priority="30" stopIfTrue="1">
      <formula>AND($H16="",$G16&lt;&gt;"")</formula>
    </cfRule>
  </conditionalFormatting>
  <conditionalFormatting sqref="G2">
    <cfRule type="expression" dxfId="87" priority="54" stopIfTrue="1">
      <formula>#REF!&lt;&gt;""</formula>
    </cfRule>
  </conditionalFormatting>
  <pageMargins left="0.74791666666666667" right="0.35416666666666669" top="0.51180555555555551" bottom="0.47222222222222221" header="0.51180555555555551" footer="0.51180555555555551"/>
  <pageSetup paperSize="9" scale="69" firstPageNumber="0" fitToHeight="2" orientation="portrait" r:id="rId1"/>
  <headerFooter alignWithMargins="0"/>
  <rowBreaks count="2" manualBreakCount="2">
    <brk id="55" max="16383" man="1"/>
    <brk id="8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154"/>
  <sheetViews>
    <sheetView tabSelected="1" workbookViewId="0">
      <selection activeCell="K6" sqref="K6:M6"/>
    </sheetView>
  </sheetViews>
  <sheetFormatPr defaultColWidth="11.33203125" defaultRowHeight="14.25"/>
  <cols>
    <col min="1" max="1" width="69.6640625" style="37" customWidth="1"/>
    <col min="2" max="2" width="7.6640625" style="123" customWidth="1"/>
    <col min="3" max="3" width="4" style="37" customWidth="1"/>
    <col min="4" max="4" width="5" style="37" customWidth="1"/>
    <col min="5" max="5" width="4" style="37" customWidth="1"/>
    <col min="6" max="6" width="3" style="37" customWidth="1"/>
    <col min="7" max="7" width="11.1640625" style="37" customWidth="1"/>
    <col min="8" max="8" width="6.33203125" style="37" customWidth="1"/>
    <col min="9" max="9" width="22.1640625" style="124" customWidth="1"/>
    <col min="10" max="10" width="21.33203125" style="124" customWidth="1"/>
    <col min="11" max="11" width="20.5" style="124" customWidth="1"/>
    <col min="12" max="13" width="17.33203125" style="124" customWidth="1"/>
    <col min="14" max="14" width="18.33203125" style="124" customWidth="1"/>
    <col min="15" max="15" width="16.6640625" style="39" customWidth="1"/>
    <col min="16" max="16384" width="11.33203125" style="39"/>
  </cols>
  <sheetData>
    <row r="1" spans="1:14" ht="15.75">
      <c r="B1" s="40"/>
      <c r="C1" s="41"/>
      <c r="D1" s="41"/>
      <c r="E1" s="41"/>
      <c r="F1" s="41"/>
      <c r="G1" s="41"/>
      <c r="H1" s="42"/>
      <c r="I1" s="43" t="s">
        <v>177</v>
      </c>
      <c r="J1" s="43"/>
      <c r="K1" s="43"/>
      <c r="L1" s="43"/>
      <c r="M1" s="43"/>
      <c r="N1" s="43"/>
    </row>
    <row r="2" spans="1:14" ht="68.25" customHeight="1">
      <c r="B2" s="40"/>
      <c r="C2" s="41"/>
      <c r="D2" s="41"/>
      <c r="E2" s="41"/>
      <c r="F2" s="41"/>
      <c r="G2" s="253" t="s">
        <v>274</v>
      </c>
      <c r="H2" s="253"/>
      <c r="I2" s="253"/>
      <c r="J2" s="253"/>
      <c r="K2" s="253"/>
      <c r="L2" s="43"/>
      <c r="M2" s="43"/>
      <c r="N2" s="43"/>
    </row>
    <row r="3" spans="1:14" ht="15.75" customHeight="1">
      <c r="B3" s="40"/>
      <c r="C3" s="41"/>
      <c r="D3" s="41"/>
      <c r="E3" s="41"/>
      <c r="F3" s="41"/>
      <c r="G3" s="41"/>
      <c r="H3" s="42"/>
      <c r="I3" s="245"/>
      <c r="J3" s="245"/>
      <c r="K3" s="245"/>
      <c r="L3" s="43"/>
      <c r="M3" s="43"/>
      <c r="N3" s="43"/>
    </row>
    <row r="4" spans="1:14" ht="15.75">
      <c r="B4" s="40"/>
      <c r="C4" s="41"/>
      <c r="D4" s="41"/>
      <c r="E4" s="41"/>
      <c r="F4" s="41"/>
      <c r="G4" s="41"/>
      <c r="H4" s="42"/>
      <c r="I4" s="43"/>
      <c r="J4" s="43"/>
      <c r="K4" s="43"/>
      <c r="L4" s="43"/>
      <c r="M4" s="43"/>
      <c r="N4" s="43"/>
    </row>
    <row r="5" spans="1:14" ht="13.5" customHeight="1">
      <c r="A5" s="125"/>
      <c r="B5" s="126"/>
      <c r="C5" s="126"/>
      <c r="D5" s="126"/>
      <c r="E5" s="126"/>
      <c r="F5" s="126"/>
      <c r="G5" s="126"/>
      <c r="H5" s="126"/>
    </row>
    <row r="6" spans="1:14" ht="45.75" customHeight="1">
      <c r="A6" s="251" t="s">
        <v>260</v>
      </c>
      <c r="B6" s="251"/>
      <c r="C6" s="251"/>
      <c r="D6" s="251"/>
      <c r="E6" s="251"/>
      <c r="F6" s="251"/>
      <c r="G6" s="251"/>
      <c r="H6" s="251"/>
      <c r="I6" s="251"/>
      <c r="J6" s="39"/>
      <c r="K6" s="254"/>
      <c r="L6" s="254"/>
      <c r="M6" s="254"/>
      <c r="N6" s="39"/>
    </row>
    <row r="7" spans="1:14" ht="12.75" customHeight="1">
      <c r="A7" s="47"/>
      <c r="B7" s="126"/>
      <c r="C7" s="47"/>
      <c r="D7" s="47"/>
      <c r="E7" s="47"/>
      <c r="F7" s="47"/>
      <c r="G7" s="47"/>
      <c r="H7" s="47"/>
      <c r="I7" s="127"/>
      <c r="J7" s="128"/>
      <c r="K7" s="128"/>
      <c r="L7" s="128"/>
      <c r="M7" s="128"/>
      <c r="N7" s="128"/>
    </row>
    <row r="8" spans="1:14" s="132" customFormat="1" ht="33.75" customHeight="1">
      <c r="A8" s="129" t="s">
        <v>49</v>
      </c>
      <c r="B8" s="130" t="s">
        <v>178</v>
      </c>
      <c r="C8" s="130" t="s">
        <v>50</v>
      </c>
      <c r="D8" s="130" t="s">
        <v>51</v>
      </c>
      <c r="E8" s="255" t="s">
        <v>52</v>
      </c>
      <c r="F8" s="255"/>
      <c r="G8" s="255"/>
      <c r="H8" s="130" t="s">
        <v>53</v>
      </c>
      <c r="I8" s="51" t="s">
        <v>277</v>
      </c>
      <c r="J8" s="51" t="s">
        <v>278</v>
      </c>
      <c r="K8" s="51" t="s">
        <v>279</v>
      </c>
    </row>
    <row r="9" spans="1:14" s="57" customFormat="1" ht="15.75">
      <c r="A9" s="53" t="s">
        <v>54</v>
      </c>
      <c r="B9" s="133"/>
      <c r="C9" s="54"/>
      <c r="D9" s="54"/>
      <c r="E9" s="54"/>
      <c r="F9" s="54"/>
      <c r="G9" s="54"/>
      <c r="H9" s="55"/>
      <c r="I9" s="134">
        <f>I10</f>
        <v>1819.3999999999999</v>
      </c>
      <c r="J9" s="134">
        <f>J10</f>
        <v>1406.3589999999999</v>
      </c>
      <c r="K9" s="134">
        <f>K10</f>
        <v>1413.4999999999995</v>
      </c>
      <c r="L9" s="57">
        <f>I9-'4'!H8</f>
        <v>0</v>
      </c>
    </row>
    <row r="10" spans="1:14" s="62" customFormat="1" ht="25.5">
      <c r="A10" s="135" t="s">
        <v>276</v>
      </c>
      <c r="B10" s="136">
        <v>933</v>
      </c>
      <c r="C10" s="121"/>
      <c r="D10" s="121"/>
      <c r="E10" s="121"/>
      <c r="F10" s="121"/>
      <c r="G10" s="121"/>
      <c r="H10" s="137"/>
      <c r="I10" s="138">
        <f>I11+I63+I83+I98+I139+I127+I73+I53+I84+I152+I60+I37</f>
        <v>1819.3999999999999</v>
      </c>
      <c r="J10" s="138">
        <f>J11+J63+J83+J98+J139+J127+J73+J53+J84+J152+J60+J37</f>
        <v>1406.3589999999999</v>
      </c>
      <c r="K10" s="138">
        <f>K11+K63+K83+K98+K139+K127+K73+K53+K84+K152+K60+K37</f>
        <v>1413.4999999999995</v>
      </c>
    </row>
    <row r="11" spans="1:14" s="67" customFormat="1" ht="15">
      <c r="A11" s="139" t="s">
        <v>55</v>
      </c>
      <c r="B11" s="136">
        <v>933</v>
      </c>
      <c r="C11" s="140" t="s">
        <v>56</v>
      </c>
      <c r="D11" s="141"/>
      <c r="E11" s="141"/>
      <c r="F11" s="141"/>
      <c r="G11" s="141"/>
      <c r="H11" s="141"/>
      <c r="I11" s="142">
        <f>I12+I55+I24+I48</f>
        <v>1136.2</v>
      </c>
      <c r="J11" s="142">
        <f>J12+J55+J24+J48</f>
        <v>842.75900000000001</v>
      </c>
      <c r="K11" s="142">
        <f>K12+K55+K24+K48</f>
        <v>1048.4999999999998</v>
      </c>
    </row>
    <row r="12" spans="1:14" s="71" customFormat="1" ht="27" customHeight="1">
      <c r="A12" s="143" t="s">
        <v>57</v>
      </c>
      <c r="B12" s="144">
        <v>933</v>
      </c>
      <c r="C12" s="145" t="s">
        <v>56</v>
      </c>
      <c r="D12" s="145" t="s">
        <v>58</v>
      </c>
      <c r="E12" s="145"/>
      <c r="F12" s="145"/>
      <c r="G12" s="145"/>
      <c r="H12" s="145"/>
      <c r="I12" s="146">
        <f>I13+I18+I21</f>
        <v>404</v>
      </c>
      <c r="J12" s="146">
        <f>J13+J18+J21</f>
        <v>273.42</v>
      </c>
      <c r="K12" s="146">
        <f>K13+K18+K21</f>
        <v>323.39999999999998</v>
      </c>
      <c r="L12" s="71">
        <f>I10-4970.7</f>
        <v>-3151.3</v>
      </c>
      <c r="M12" s="71">
        <f>I19+I20+I35+I36+I41+I42+I45+I52+I59+I61+I62+I68+I70+I71+I72+I91+I94+I101+I113+I122+I123+I145+I144</f>
        <v>1796.5999999999997</v>
      </c>
    </row>
    <row r="13" spans="1:14" ht="18" hidden="1" customHeight="1">
      <c r="A13" s="147" t="s">
        <v>59</v>
      </c>
      <c r="B13" s="136">
        <v>933</v>
      </c>
      <c r="C13" s="82" t="s">
        <v>56</v>
      </c>
      <c r="D13" s="82" t="s">
        <v>58</v>
      </c>
      <c r="E13" s="82" t="s">
        <v>60</v>
      </c>
      <c r="F13" s="82" t="s">
        <v>61</v>
      </c>
      <c r="G13" s="82"/>
      <c r="H13" s="82"/>
      <c r="I13" s="148">
        <f t="shared" ref="I13:K14" si="0">I14</f>
        <v>0</v>
      </c>
      <c r="J13" s="148">
        <f t="shared" si="0"/>
        <v>0</v>
      </c>
      <c r="K13" s="148">
        <f t="shared" si="0"/>
        <v>0</v>
      </c>
      <c r="L13" s="39"/>
      <c r="M13" s="39"/>
      <c r="N13" s="39"/>
    </row>
    <row r="14" spans="1:14" s="150" customFormat="1" ht="15" hidden="1">
      <c r="A14" s="149" t="s">
        <v>180</v>
      </c>
      <c r="B14" s="136">
        <v>933</v>
      </c>
      <c r="C14" s="140" t="s">
        <v>56</v>
      </c>
      <c r="D14" s="140" t="s">
        <v>58</v>
      </c>
      <c r="E14" s="140" t="s">
        <v>60</v>
      </c>
      <c r="F14" s="140" t="s">
        <v>62</v>
      </c>
      <c r="G14" s="140"/>
      <c r="H14" s="140"/>
      <c r="I14" s="148">
        <f t="shared" si="0"/>
        <v>0</v>
      </c>
      <c r="J14" s="148">
        <f t="shared" si="0"/>
        <v>0</v>
      </c>
      <c r="K14" s="148">
        <f t="shared" si="0"/>
        <v>0</v>
      </c>
    </row>
    <row r="15" spans="1:14" s="150" customFormat="1" ht="21" hidden="1">
      <c r="A15" s="147" t="s">
        <v>63</v>
      </c>
      <c r="B15" s="136">
        <v>933</v>
      </c>
      <c r="C15" s="82" t="s">
        <v>56</v>
      </c>
      <c r="D15" s="82" t="s">
        <v>58</v>
      </c>
      <c r="E15" s="82" t="s">
        <v>60</v>
      </c>
      <c r="F15" s="82" t="s">
        <v>62</v>
      </c>
      <c r="G15" s="82" t="s">
        <v>77</v>
      </c>
      <c r="H15" s="82"/>
      <c r="I15" s="148">
        <f>'000'!I17</f>
        <v>0</v>
      </c>
      <c r="J15" s="148">
        <f>'000'!J17</f>
        <v>0</v>
      </c>
      <c r="K15" s="148">
        <f>'000'!K17</f>
        <v>0</v>
      </c>
    </row>
    <row r="16" spans="1:14" ht="24" hidden="1">
      <c r="A16" s="120" t="s">
        <v>65</v>
      </c>
      <c r="B16" s="136">
        <v>933</v>
      </c>
      <c r="C16" s="82" t="s">
        <v>56</v>
      </c>
      <c r="D16" s="82" t="s">
        <v>58</v>
      </c>
      <c r="E16" s="82" t="s">
        <v>60</v>
      </c>
      <c r="F16" s="82" t="s">
        <v>62</v>
      </c>
      <c r="G16" s="82" t="s">
        <v>77</v>
      </c>
      <c r="H16" s="82" t="s">
        <v>66</v>
      </c>
      <c r="I16" s="151">
        <f>'000'!I18</f>
        <v>0</v>
      </c>
      <c r="J16" s="151">
        <f>'000'!J18</f>
        <v>0</v>
      </c>
      <c r="K16" s="151">
        <f>'000'!K18</f>
        <v>0</v>
      </c>
      <c r="L16" s="39"/>
      <c r="M16" s="39"/>
      <c r="N16" s="39"/>
    </row>
    <row r="17" spans="1:14" ht="24" hidden="1">
      <c r="A17" s="120" t="str">
        <f>'000'!A19</f>
        <v>Фонд оплаты труда государственных (муниципальных) органов и взносы по обязательному социальному страхованию</v>
      </c>
      <c r="B17" s="136">
        <v>933</v>
      </c>
      <c r="C17" s="82" t="s">
        <v>56</v>
      </c>
      <c r="D17" s="82" t="s">
        <v>58</v>
      </c>
      <c r="E17" s="82" t="s">
        <v>60</v>
      </c>
      <c r="F17" s="82" t="s">
        <v>62</v>
      </c>
      <c r="G17" s="82" t="s">
        <v>77</v>
      </c>
      <c r="H17" s="82" t="s">
        <v>68</v>
      </c>
      <c r="I17" s="151">
        <f>'000'!I19</f>
        <v>0</v>
      </c>
      <c r="J17" s="151">
        <f>'000'!J19</f>
        <v>0</v>
      </c>
      <c r="K17" s="151">
        <f>'000'!K19</f>
        <v>0</v>
      </c>
      <c r="L17" s="39"/>
      <c r="M17" s="39"/>
      <c r="N17" s="39"/>
    </row>
    <row r="18" spans="1:14" s="71" customFormat="1" ht="22.5">
      <c r="A18" s="152" t="s">
        <v>63</v>
      </c>
      <c r="B18" s="136">
        <v>933</v>
      </c>
      <c r="C18" s="82" t="s">
        <v>56</v>
      </c>
      <c r="D18" s="82" t="s">
        <v>58</v>
      </c>
      <c r="E18" s="82" t="s">
        <v>60</v>
      </c>
      <c r="F18" s="82" t="s">
        <v>62</v>
      </c>
      <c r="G18" s="82" t="s">
        <v>69</v>
      </c>
      <c r="H18" s="82"/>
      <c r="I18" s="88">
        <f>I19+I20</f>
        <v>342.9</v>
      </c>
      <c r="J18" s="88">
        <f>J19+J20</f>
        <v>273.42</v>
      </c>
      <c r="K18" s="88">
        <f>K19+K20</f>
        <v>323.39999999999998</v>
      </c>
    </row>
    <row r="19" spans="1:14" s="71" customFormat="1" ht="24">
      <c r="A19" s="81" t="s">
        <v>65</v>
      </c>
      <c r="B19" s="136">
        <v>933</v>
      </c>
      <c r="C19" s="82" t="s">
        <v>56</v>
      </c>
      <c r="D19" s="82" t="s">
        <v>58</v>
      </c>
      <c r="E19" s="82" t="s">
        <v>60</v>
      </c>
      <c r="F19" s="82" t="s">
        <v>62</v>
      </c>
      <c r="G19" s="82" t="s">
        <v>69</v>
      </c>
      <c r="H19" s="82" t="s">
        <v>66</v>
      </c>
      <c r="I19" s="88">
        <f>'4'!H18</f>
        <v>263</v>
      </c>
      <c r="J19" s="88">
        <f>'4'!I18</f>
        <v>210</v>
      </c>
      <c r="K19" s="88">
        <f>'4'!J18</f>
        <v>260</v>
      </c>
    </row>
    <row r="20" spans="1:14" s="71" customFormat="1" ht="24">
      <c r="A20" s="81" t="str">
        <f>'000'!A24</f>
        <v>Фонд оплаты труда государственных (муниципальных) органов и взносы по обязательному социальному страхованию</v>
      </c>
      <c r="B20" s="136">
        <v>933</v>
      </c>
      <c r="C20" s="82" t="s">
        <v>56</v>
      </c>
      <c r="D20" s="82" t="s">
        <v>58</v>
      </c>
      <c r="E20" s="82" t="s">
        <v>60</v>
      </c>
      <c r="F20" s="82" t="s">
        <v>62</v>
      </c>
      <c r="G20" s="82" t="s">
        <v>69</v>
      </c>
      <c r="H20" s="82" t="s">
        <v>68</v>
      </c>
      <c r="I20" s="88">
        <f>'4'!H19</f>
        <v>79.900000000000006</v>
      </c>
      <c r="J20" s="88">
        <f>'4'!I19</f>
        <v>63.419999999999995</v>
      </c>
      <c r="K20" s="88">
        <f>'4'!J19</f>
        <v>63.4</v>
      </c>
      <c r="M20" s="71">
        <f>I11+I63+I83+I98+I139+I127+I73+I53+I84+I152+I60+I37</f>
        <v>1819.3999999999999</v>
      </c>
    </row>
    <row r="21" spans="1:14" s="71" customFormat="1" ht="22.5">
      <c r="A21" s="153" t="s">
        <v>63</v>
      </c>
      <c r="B21" s="144">
        <v>933</v>
      </c>
      <c r="C21" s="145" t="s">
        <v>56</v>
      </c>
      <c r="D21" s="145" t="s">
        <v>58</v>
      </c>
      <c r="E21" s="145" t="s">
        <v>60</v>
      </c>
      <c r="F21" s="145" t="s">
        <v>62</v>
      </c>
      <c r="G21" s="145" t="s">
        <v>95</v>
      </c>
      <c r="H21" s="145"/>
      <c r="I21" s="146">
        <f>I22+I23</f>
        <v>61.1</v>
      </c>
      <c r="J21" s="146">
        <f>J22+J23</f>
        <v>0</v>
      </c>
      <c r="K21" s="146">
        <f>K22+K23</f>
        <v>0</v>
      </c>
    </row>
    <row r="22" spans="1:14" s="71" customFormat="1" ht="24">
      <c r="A22" s="81" t="s">
        <v>65</v>
      </c>
      <c r="B22" s="136">
        <v>933</v>
      </c>
      <c r="C22" s="82" t="s">
        <v>56</v>
      </c>
      <c r="D22" s="82" t="s">
        <v>58</v>
      </c>
      <c r="E22" s="82" t="s">
        <v>60</v>
      </c>
      <c r="F22" s="82" t="s">
        <v>62</v>
      </c>
      <c r="G22" s="82" t="s">
        <v>95</v>
      </c>
      <c r="H22" s="82" t="s">
        <v>66</v>
      </c>
      <c r="I22" s="88">
        <f>'4'!H15</f>
        <v>61.1</v>
      </c>
      <c r="J22" s="88">
        <v>0</v>
      </c>
      <c r="K22" s="88">
        <v>0</v>
      </c>
    </row>
    <row r="23" spans="1:14" s="71" customFormat="1" ht="24">
      <c r="A23" s="81" t="s">
        <v>65</v>
      </c>
      <c r="B23" s="136">
        <v>933</v>
      </c>
      <c r="C23" s="82" t="s">
        <v>56</v>
      </c>
      <c r="D23" s="82" t="s">
        <v>58</v>
      </c>
      <c r="E23" s="82" t="s">
        <v>60</v>
      </c>
      <c r="F23" s="82" t="s">
        <v>62</v>
      </c>
      <c r="G23" s="82" t="s">
        <v>95</v>
      </c>
      <c r="H23" s="82" t="s">
        <v>68</v>
      </c>
      <c r="I23" s="88">
        <f>'4'!H16</f>
        <v>0</v>
      </c>
      <c r="J23" s="88">
        <v>0</v>
      </c>
      <c r="K23" s="88">
        <v>0</v>
      </c>
    </row>
    <row r="24" spans="1:14" s="154" customFormat="1" ht="21">
      <c r="A24" s="153" t="s">
        <v>70</v>
      </c>
      <c r="B24" s="144">
        <v>933</v>
      </c>
      <c r="C24" s="145" t="s">
        <v>56</v>
      </c>
      <c r="D24" s="145" t="s">
        <v>71</v>
      </c>
      <c r="E24" s="145" t="s">
        <v>60</v>
      </c>
      <c r="F24" s="145" t="s">
        <v>61</v>
      </c>
      <c r="G24" s="145"/>
      <c r="H24" s="145"/>
      <c r="I24" s="146">
        <f>I25+I32</f>
        <v>731.9</v>
      </c>
      <c r="J24" s="146">
        <f>J25+J32</f>
        <v>569.03899999999999</v>
      </c>
      <c r="K24" s="146">
        <f>K25+K32</f>
        <v>724.8</v>
      </c>
    </row>
    <row r="25" spans="1:14" s="156" customFormat="1" ht="31.5" hidden="1">
      <c r="A25" s="155" t="s">
        <v>73</v>
      </c>
      <c r="B25" s="136">
        <v>933</v>
      </c>
      <c r="C25" s="140" t="s">
        <v>56</v>
      </c>
      <c r="D25" s="140" t="s">
        <v>71</v>
      </c>
      <c r="E25" s="140" t="s">
        <v>60</v>
      </c>
      <c r="F25" s="140" t="s">
        <v>72</v>
      </c>
      <c r="G25" s="140"/>
      <c r="H25" s="140"/>
      <c r="I25" s="148">
        <f t="shared" ref="I25:K26" si="1">I26</f>
        <v>0</v>
      </c>
      <c r="J25" s="148">
        <f t="shared" si="1"/>
        <v>0</v>
      </c>
      <c r="K25" s="148">
        <f t="shared" si="1"/>
        <v>0</v>
      </c>
    </row>
    <row r="26" spans="1:14" s="158" customFormat="1" ht="33.75" hidden="1">
      <c r="A26" s="155" t="s">
        <v>74</v>
      </c>
      <c r="B26" s="136">
        <v>933</v>
      </c>
      <c r="C26" s="140" t="s">
        <v>56</v>
      </c>
      <c r="D26" s="140" t="s">
        <v>71</v>
      </c>
      <c r="E26" s="140" t="s">
        <v>60</v>
      </c>
      <c r="F26" s="140" t="s">
        <v>72</v>
      </c>
      <c r="G26" s="140" t="s">
        <v>77</v>
      </c>
      <c r="H26" s="140"/>
      <c r="I26" s="157">
        <f t="shared" si="1"/>
        <v>0</v>
      </c>
      <c r="J26" s="157">
        <f t="shared" si="1"/>
        <v>0</v>
      </c>
      <c r="K26" s="157">
        <f t="shared" si="1"/>
        <v>0</v>
      </c>
    </row>
    <row r="27" spans="1:14" s="156" customFormat="1" ht="33.75" hidden="1">
      <c r="A27" s="152" t="s">
        <v>76</v>
      </c>
      <c r="B27" s="136">
        <v>933</v>
      </c>
      <c r="C27" s="82" t="s">
        <v>56</v>
      </c>
      <c r="D27" s="82" t="s">
        <v>71</v>
      </c>
      <c r="E27" s="82" t="s">
        <v>60</v>
      </c>
      <c r="F27" s="82" t="s">
        <v>72</v>
      </c>
      <c r="G27" s="82" t="s">
        <v>77</v>
      </c>
      <c r="H27" s="82"/>
      <c r="I27" s="151">
        <f>SUM(I28:I31)</f>
        <v>0</v>
      </c>
      <c r="J27" s="151">
        <f>SUM(J28:J31)</f>
        <v>0</v>
      </c>
      <c r="K27" s="151">
        <f>SUM(K28:K31)</f>
        <v>0</v>
      </c>
    </row>
    <row r="28" spans="1:14" s="71" customFormat="1" ht="24" hidden="1">
      <c r="A28" s="81" t="s">
        <v>65</v>
      </c>
      <c r="B28" s="136">
        <v>933</v>
      </c>
      <c r="C28" s="82" t="s">
        <v>56</v>
      </c>
      <c r="D28" s="82" t="s">
        <v>71</v>
      </c>
      <c r="E28" s="82" t="s">
        <v>60</v>
      </c>
      <c r="F28" s="82" t="s">
        <v>72</v>
      </c>
      <c r="G28" s="82" t="s">
        <v>77</v>
      </c>
      <c r="H28" s="82" t="s">
        <v>66</v>
      </c>
      <c r="I28" s="151">
        <f>'000'!I30</f>
        <v>0</v>
      </c>
      <c r="J28" s="151">
        <f>'000'!J30</f>
        <v>0</v>
      </c>
      <c r="K28" s="151">
        <f>'000'!K30</f>
        <v>0</v>
      </c>
    </row>
    <row r="29" spans="1:14" s="71" customFormat="1" ht="24.75" hidden="1" customHeight="1">
      <c r="A29" s="81" t="str">
        <f>'000'!A31</f>
        <v>Фонд оплаты труда государственных (муниципальных) органов и взносы по обязательному социальному страхованию</v>
      </c>
      <c r="B29" s="136">
        <v>933</v>
      </c>
      <c r="C29" s="82" t="s">
        <v>56</v>
      </c>
      <c r="D29" s="82" t="s">
        <v>71</v>
      </c>
      <c r="E29" s="82" t="s">
        <v>60</v>
      </c>
      <c r="F29" s="82" t="s">
        <v>72</v>
      </c>
      <c r="G29" s="82" t="s">
        <v>77</v>
      </c>
      <c r="H29" s="82" t="s">
        <v>68</v>
      </c>
      <c r="I29" s="151">
        <f>'000'!I31</f>
        <v>0</v>
      </c>
      <c r="J29" s="151">
        <f>'000'!J31</f>
        <v>0</v>
      </c>
      <c r="K29" s="151">
        <f>'000'!K31</f>
        <v>0</v>
      </c>
    </row>
    <row r="30" spans="1:14" s="71" customFormat="1" ht="24" hidden="1">
      <c r="A30" s="120" t="s">
        <v>78</v>
      </c>
      <c r="B30" s="136">
        <v>933</v>
      </c>
      <c r="C30" s="82" t="s">
        <v>56</v>
      </c>
      <c r="D30" s="82" t="s">
        <v>71</v>
      </c>
      <c r="E30" s="82" t="s">
        <v>60</v>
      </c>
      <c r="F30" s="82" t="s">
        <v>72</v>
      </c>
      <c r="G30" s="82" t="s">
        <v>77</v>
      </c>
      <c r="H30" s="82" t="s">
        <v>79</v>
      </c>
      <c r="I30" s="151">
        <f>'000'!I32</f>
        <v>0</v>
      </c>
      <c r="J30" s="151">
        <f>'000'!J32</f>
        <v>0</v>
      </c>
      <c r="K30" s="151">
        <f>'000'!K32</f>
        <v>0</v>
      </c>
    </row>
    <row r="31" spans="1:14" s="71" customFormat="1" ht="24" hidden="1">
      <c r="A31" s="120" t="s">
        <v>80</v>
      </c>
      <c r="B31" s="136">
        <v>933</v>
      </c>
      <c r="C31" s="82" t="s">
        <v>56</v>
      </c>
      <c r="D31" s="82" t="s">
        <v>71</v>
      </c>
      <c r="E31" s="82" t="s">
        <v>60</v>
      </c>
      <c r="F31" s="82" t="s">
        <v>72</v>
      </c>
      <c r="G31" s="82" t="s">
        <v>77</v>
      </c>
      <c r="H31" s="82" t="s">
        <v>81</v>
      </c>
      <c r="I31" s="151">
        <f>'000'!I33</f>
        <v>0</v>
      </c>
      <c r="J31" s="151">
        <f>'000'!J33</f>
        <v>0</v>
      </c>
      <c r="K31" s="151">
        <f>'000'!K33</f>
        <v>0</v>
      </c>
    </row>
    <row r="32" spans="1:14" ht="15">
      <c r="A32" s="147" t="s">
        <v>59</v>
      </c>
      <c r="B32" s="136">
        <v>933</v>
      </c>
      <c r="C32" s="82" t="s">
        <v>56</v>
      </c>
      <c r="D32" s="82" t="s">
        <v>71</v>
      </c>
      <c r="E32" s="82" t="s">
        <v>60</v>
      </c>
      <c r="F32" s="82" t="s">
        <v>61</v>
      </c>
      <c r="G32" s="82"/>
      <c r="H32" s="82"/>
      <c r="I32" s="148">
        <f>I33</f>
        <v>731.9</v>
      </c>
      <c r="J32" s="148">
        <f>J33</f>
        <v>569.03899999999999</v>
      </c>
      <c r="K32" s="148">
        <f>K33</f>
        <v>724.8</v>
      </c>
      <c r="L32" s="39"/>
      <c r="M32" s="39"/>
      <c r="N32" s="39"/>
    </row>
    <row r="33" spans="1:14" s="150" customFormat="1" ht="22.5">
      <c r="A33" s="149" t="s">
        <v>83</v>
      </c>
      <c r="B33" s="136">
        <v>933</v>
      </c>
      <c r="C33" s="140" t="s">
        <v>56</v>
      </c>
      <c r="D33" s="140" t="s">
        <v>71</v>
      </c>
      <c r="E33" s="140" t="s">
        <v>60</v>
      </c>
      <c r="F33" s="140" t="s">
        <v>72</v>
      </c>
      <c r="G33" s="140"/>
      <c r="H33" s="140"/>
      <c r="I33" s="148">
        <f>I34+I40</f>
        <v>731.9</v>
      </c>
      <c r="J33" s="148">
        <f>J34+J40</f>
        <v>569.03899999999999</v>
      </c>
      <c r="K33" s="148">
        <f>K34+K40</f>
        <v>724.8</v>
      </c>
    </row>
    <row r="34" spans="1:14" ht="21">
      <c r="A34" s="143" t="s">
        <v>84</v>
      </c>
      <c r="B34" s="144">
        <v>933</v>
      </c>
      <c r="C34" s="145" t="s">
        <v>56</v>
      </c>
      <c r="D34" s="145" t="s">
        <v>71</v>
      </c>
      <c r="E34" s="145" t="s">
        <v>60</v>
      </c>
      <c r="F34" s="145" t="s">
        <v>72</v>
      </c>
      <c r="G34" s="145" t="s">
        <v>181</v>
      </c>
      <c r="H34" s="145"/>
      <c r="I34" s="159">
        <f>I35+I36</f>
        <v>407.4</v>
      </c>
      <c r="J34" s="159">
        <f>J35+J36</f>
        <v>318.339</v>
      </c>
      <c r="K34" s="159">
        <f>K35+K36</f>
        <v>390.6</v>
      </c>
      <c r="L34" s="39"/>
      <c r="M34" s="39"/>
      <c r="N34" s="39"/>
    </row>
    <row r="35" spans="1:14" ht="24">
      <c r="A35" s="120" t="s">
        <v>65</v>
      </c>
      <c r="B35" s="136">
        <v>933</v>
      </c>
      <c r="C35" s="82" t="s">
        <v>56</v>
      </c>
      <c r="D35" s="82" t="s">
        <v>71</v>
      </c>
      <c r="E35" s="82" t="s">
        <v>60</v>
      </c>
      <c r="F35" s="82" t="s">
        <v>72</v>
      </c>
      <c r="G35" s="82" t="s">
        <v>181</v>
      </c>
      <c r="H35" s="82" t="s">
        <v>66</v>
      </c>
      <c r="I35" s="151">
        <f>'4'!H32</f>
        <v>275.89999999999998</v>
      </c>
      <c r="J35" s="151">
        <f>'4'!I32</f>
        <v>244.5</v>
      </c>
      <c r="K35" s="151">
        <f>'4'!J32</f>
        <v>300</v>
      </c>
      <c r="L35" s="39"/>
      <c r="M35" s="39"/>
      <c r="N35" s="39"/>
    </row>
    <row r="36" spans="1:14" ht="24">
      <c r="A36" s="120" t="str">
        <f>'000'!A38</f>
        <v>Фонд оплаты труда государственных (муниципальных) органов и взносы по обязательному социальному страхованию</v>
      </c>
      <c r="B36" s="136">
        <v>933</v>
      </c>
      <c r="C36" s="82" t="s">
        <v>56</v>
      </c>
      <c r="D36" s="82" t="s">
        <v>71</v>
      </c>
      <c r="E36" s="82" t="s">
        <v>60</v>
      </c>
      <c r="F36" s="82" t="s">
        <v>72</v>
      </c>
      <c r="G36" s="82" t="s">
        <v>181</v>
      </c>
      <c r="H36" s="82" t="s">
        <v>68</v>
      </c>
      <c r="I36" s="151">
        <f>'4'!H33</f>
        <v>131.5</v>
      </c>
      <c r="J36" s="151">
        <f>'4'!I33</f>
        <v>73.838999999999999</v>
      </c>
      <c r="K36" s="151">
        <f>'4'!J33</f>
        <v>90.6</v>
      </c>
      <c r="L36" s="39"/>
      <c r="M36" s="39"/>
      <c r="N36" s="39"/>
    </row>
    <row r="37" spans="1:14" ht="21">
      <c r="A37" s="143" t="s">
        <v>84</v>
      </c>
      <c r="B37" s="144">
        <v>933</v>
      </c>
      <c r="C37" s="145" t="s">
        <v>56</v>
      </c>
      <c r="D37" s="145" t="s">
        <v>71</v>
      </c>
      <c r="E37" s="145" t="s">
        <v>60</v>
      </c>
      <c r="F37" s="145" t="s">
        <v>72</v>
      </c>
      <c r="G37" s="145" t="s">
        <v>95</v>
      </c>
      <c r="H37" s="145"/>
      <c r="I37" s="159">
        <f>I38+I39</f>
        <v>100</v>
      </c>
      <c r="J37" s="159">
        <f>J38+J39</f>
        <v>0</v>
      </c>
      <c r="K37" s="159">
        <f>K38+K39</f>
        <v>0</v>
      </c>
      <c r="L37" s="39"/>
      <c r="M37" s="39"/>
      <c r="N37" s="39"/>
    </row>
    <row r="38" spans="1:14" ht="24">
      <c r="A38" s="120" t="s">
        <v>65</v>
      </c>
      <c r="B38" s="136">
        <v>933</v>
      </c>
      <c r="C38" s="82" t="s">
        <v>56</v>
      </c>
      <c r="D38" s="82" t="s">
        <v>71</v>
      </c>
      <c r="E38" s="82" t="s">
        <v>60</v>
      </c>
      <c r="F38" s="82" t="s">
        <v>72</v>
      </c>
      <c r="G38" s="82" t="s">
        <v>95</v>
      </c>
      <c r="H38" s="82" t="s">
        <v>66</v>
      </c>
      <c r="I38" s="151">
        <f>'4'!H41</f>
        <v>100</v>
      </c>
      <c r="J38" s="151">
        <f>'4'!I41</f>
        <v>0</v>
      </c>
      <c r="K38" s="151">
        <f>'4'!J41</f>
        <v>0</v>
      </c>
      <c r="L38" s="39"/>
      <c r="M38" s="39"/>
      <c r="N38" s="39"/>
    </row>
    <row r="39" spans="1:14" ht="24">
      <c r="A39" s="120" t="str">
        <f>'000'!A41</f>
        <v>Прочая закупка товаров, работ и услуг для обеспечения государственных (муниципальных) нужд</v>
      </c>
      <c r="B39" s="136">
        <v>933</v>
      </c>
      <c r="C39" s="82" t="s">
        <v>56</v>
      </c>
      <c r="D39" s="82" t="s">
        <v>71</v>
      </c>
      <c r="E39" s="82" t="s">
        <v>60</v>
      </c>
      <c r="F39" s="82" t="s">
        <v>72</v>
      </c>
      <c r="G39" s="82" t="s">
        <v>95</v>
      </c>
      <c r="H39" s="82" t="s">
        <v>68</v>
      </c>
      <c r="I39" s="151">
        <f>'4'!H42</f>
        <v>0</v>
      </c>
      <c r="J39" s="151">
        <v>0</v>
      </c>
      <c r="K39" s="151">
        <v>0</v>
      </c>
      <c r="L39" s="39"/>
      <c r="M39" s="39"/>
      <c r="N39" s="39"/>
    </row>
    <row r="40" spans="1:14" ht="21">
      <c r="A40" s="143" t="s">
        <v>86</v>
      </c>
      <c r="B40" s="144">
        <v>933</v>
      </c>
      <c r="C40" s="145" t="s">
        <v>56</v>
      </c>
      <c r="D40" s="145" t="s">
        <v>71</v>
      </c>
      <c r="E40" s="145" t="s">
        <v>60</v>
      </c>
      <c r="F40" s="145" t="s">
        <v>72</v>
      </c>
      <c r="G40" s="145" t="s">
        <v>87</v>
      </c>
      <c r="H40" s="145"/>
      <c r="I40" s="160">
        <f>SUM(I41:I45)</f>
        <v>324.5</v>
      </c>
      <c r="J40" s="160">
        <f>SUM(J41:J45)</f>
        <v>250.7</v>
      </c>
      <c r="K40" s="160">
        <f>SUM(K41:K45)</f>
        <v>334.2</v>
      </c>
      <c r="L40" s="39"/>
      <c r="M40" s="39"/>
      <c r="N40" s="39"/>
    </row>
    <row r="41" spans="1:14" ht="24">
      <c r="A41" s="120" t="s">
        <v>78</v>
      </c>
      <c r="B41" s="136">
        <v>933</v>
      </c>
      <c r="C41" s="82" t="s">
        <v>56</v>
      </c>
      <c r="D41" s="82" t="s">
        <v>71</v>
      </c>
      <c r="E41" s="82" t="s">
        <v>60</v>
      </c>
      <c r="F41" s="82" t="s">
        <v>72</v>
      </c>
      <c r="G41" s="82" t="s">
        <v>87</v>
      </c>
      <c r="H41" s="82" t="s">
        <v>79</v>
      </c>
      <c r="I41" s="151">
        <f>'4'!H35</f>
        <v>0.5</v>
      </c>
      <c r="J41" s="151">
        <f>'4'!I35</f>
        <v>0</v>
      </c>
      <c r="K41" s="151">
        <f>'4'!J35</f>
        <v>0</v>
      </c>
      <c r="L41" s="39"/>
      <c r="M41" s="39"/>
      <c r="N41" s="39"/>
    </row>
    <row r="42" spans="1:14" ht="24">
      <c r="A42" s="120" t="s">
        <v>80</v>
      </c>
      <c r="B42" s="136">
        <v>933</v>
      </c>
      <c r="C42" s="82" t="s">
        <v>56</v>
      </c>
      <c r="D42" s="82" t="s">
        <v>71</v>
      </c>
      <c r="E42" s="82" t="s">
        <v>60</v>
      </c>
      <c r="F42" s="82" t="s">
        <v>72</v>
      </c>
      <c r="G42" s="82" t="s">
        <v>87</v>
      </c>
      <c r="H42" s="82" t="s">
        <v>81</v>
      </c>
      <c r="I42" s="151">
        <f>'4'!H36</f>
        <v>292.8</v>
      </c>
      <c r="J42" s="151">
        <f>'4'!I36</f>
        <v>132.4</v>
      </c>
      <c r="K42" s="151">
        <f>'4'!J36</f>
        <v>215.89999999999998</v>
      </c>
      <c r="L42" s="39"/>
      <c r="M42" s="39"/>
      <c r="N42" s="39"/>
    </row>
    <row r="43" spans="1:14" ht="14.25" customHeight="1">
      <c r="A43" s="120" t="s">
        <v>88</v>
      </c>
      <c r="B43" s="136">
        <v>933</v>
      </c>
      <c r="C43" s="82" t="s">
        <v>56</v>
      </c>
      <c r="D43" s="82" t="s">
        <v>71</v>
      </c>
      <c r="E43" s="82" t="s">
        <v>60</v>
      </c>
      <c r="F43" s="82" t="s">
        <v>72</v>
      </c>
      <c r="G43" s="82" t="s">
        <v>87</v>
      </c>
      <c r="H43" s="82" t="s">
        <v>89</v>
      </c>
      <c r="I43" s="151">
        <f>'4'!H37</f>
        <v>31.2</v>
      </c>
      <c r="J43" s="151">
        <f>'4'!I37</f>
        <v>118.3</v>
      </c>
      <c r="K43" s="151">
        <f>'4'!J37</f>
        <v>118.3</v>
      </c>
      <c r="L43" s="39"/>
      <c r="M43" s="39"/>
      <c r="N43" s="39"/>
    </row>
    <row r="44" spans="1:14" ht="13.5" customHeight="1">
      <c r="A44" s="120" t="s">
        <v>90</v>
      </c>
      <c r="B44" s="136">
        <v>933</v>
      </c>
      <c r="C44" s="82" t="s">
        <v>56</v>
      </c>
      <c r="D44" s="82" t="s">
        <v>71</v>
      </c>
      <c r="E44" s="82" t="s">
        <v>60</v>
      </c>
      <c r="F44" s="82" t="s">
        <v>72</v>
      </c>
      <c r="G44" s="82" t="s">
        <v>87</v>
      </c>
      <c r="H44" s="82" t="s">
        <v>91</v>
      </c>
      <c r="I44" s="151">
        <f>'4'!H38</f>
        <v>0</v>
      </c>
      <c r="J44" s="151">
        <f>'000'!J43</f>
        <v>0</v>
      </c>
      <c r="K44" s="151">
        <f>'000'!K43</f>
        <v>0</v>
      </c>
      <c r="L44" s="39"/>
      <c r="M44" s="39"/>
      <c r="N44" s="39"/>
    </row>
    <row r="45" spans="1:14" ht="13.5" customHeight="1">
      <c r="A45" s="120" t="str">
        <f>'000'!A44</f>
        <v>Уплата иных платежей</v>
      </c>
      <c r="B45" s="136">
        <v>933</v>
      </c>
      <c r="C45" s="82" t="s">
        <v>56</v>
      </c>
      <c r="D45" s="82" t="s">
        <v>71</v>
      </c>
      <c r="E45" s="82" t="s">
        <v>60</v>
      </c>
      <c r="F45" s="82" t="s">
        <v>72</v>
      </c>
      <c r="G45" s="82" t="s">
        <v>87</v>
      </c>
      <c r="H45" s="82" t="s">
        <v>92</v>
      </c>
      <c r="I45" s="151">
        <f>'4'!H39</f>
        <v>0</v>
      </c>
      <c r="J45" s="151">
        <f>'000'!J44</f>
        <v>0</v>
      </c>
      <c r="K45" s="151">
        <f>'000'!K44</f>
        <v>0</v>
      </c>
      <c r="L45" s="39"/>
      <c r="M45" s="39"/>
      <c r="N45" s="39"/>
    </row>
    <row r="46" spans="1:14" ht="25.5" hidden="1" customHeight="1">
      <c r="A46" s="147" t="s">
        <v>84</v>
      </c>
      <c r="B46" s="136">
        <v>933</v>
      </c>
      <c r="C46" s="82" t="s">
        <v>56</v>
      </c>
      <c r="D46" s="82" t="s">
        <v>71</v>
      </c>
      <c r="E46" s="82" t="s">
        <v>93</v>
      </c>
      <c r="F46" s="82" t="s">
        <v>62</v>
      </c>
      <c r="G46" s="82" t="s">
        <v>94</v>
      </c>
      <c r="H46" s="82"/>
      <c r="I46" s="151">
        <f>'000'!I45</f>
        <v>0</v>
      </c>
      <c r="J46" s="151">
        <f>'000'!J45</f>
        <v>0</v>
      </c>
      <c r="K46" s="151">
        <f>'000'!K45</f>
        <v>0</v>
      </c>
      <c r="L46" s="39"/>
      <c r="M46" s="39"/>
      <c r="N46" s="39"/>
    </row>
    <row r="47" spans="1:14" ht="25.5" hidden="1" customHeight="1">
      <c r="A47" s="120" t="s">
        <v>65</v>
      </c>
      <c r="B47" s="136">
        <v>933</v>
      </c>
      <c r="C47" s="82" t="s">
        <v>56</v>
      </c>
      <c r="D47" s="82" t="s">
        <v>71</v>
      </c>
      <c r="E47" s="82" t="s">
        <v>93</v>
      </c>
      <c r="F47" s="82" t="s">
        <v>62</v>
      </c>
      <c r="G47" s="82" t="s">
        <v>94</v>
      </c>
      <c r="H47" s="82" t="s">
        <v>66</v>
      </c>
      <c r="I47" s="151">
        <f>'000'!I46</f>
        <v>0</v>
      </c>
      <c r="J47" s="151">
        <f>'000'!J46</f>
        <v>0</v>
      </c>
      <c r="K47" s="151">
        <f>'000'!K46</f>
        <v>0</v>
      </c>
      <c r="L47" s="39"/>
      <c r="M47" s="39"/>
      <c r="N47" s="39"/>
    </row>
    <row r="48" spans="1:14" ht="22.5">
      <c r="A48" s="143" t="s">
        <v>96</v>
      </c>
      <c r="B48" s="144">
        <v>933</v>
      </c>
      <c r="C48" s="145" t="s">
        <v>56</v>
      </c>
      <c r="D48" s="145" t="s">
        <v>71</v>
      </c>
      <c r="E48" s="145" t="s">
        <v>60</v>
      </c>
      <c r="F48" s="145" t="s">
        <v>61</v>
      </c>
      <c r="G48" s="145"/>
      <c r="H48" s="145"/>
      <c r="I48" s="146">
        <f t="shared" ref="I48:K51" si="2">I49</f>
        <v>0.3</v>
      </c>
      <c r="J48" s="146">
        <f t="shared" si="2"/>
        <v>0.3</v>
      </c>
      <c r="K48" s="146">
        <f t="shared" si="2"/>
        <v>0.3</v>
      </c>
      <c r="L48" s="39"/>
      <c r="M48" s="39"/>
      <c r="N48" s="39"/>
    </row>
    <row r="49" spans="1:14" s="150" customFormat="1" ht="22.5">
      <c r="A49" s="149" t="s">
        <v>97</v>
      </c>
      <c r="B49" s="136">
        <v>933</v>
      </c>
      <c r="C49" s="140" t="s">
        <v>56</v>
      </c>
      <c r="D49" s="140" t="s">
        <v>71</v>
      </c>
      <c r="E49" s="140" t="s">
        <v>60</v>
      </c>
      <c r="F49" s="140" t="s">
        <v>72</v>
      </c>
      <c r="G49" s="140"/>
      <c r="H49" s="140"/>
      <c r="I49" s="148">
        <f t="shared" si="2"/>
        <v>0.3</v>
      </c>
      <c r="J49" s="148">
        <f t="shared" si="2"/>
        <v>0.3</v>
      </c>
      <c r="K49" s="148">
        <f t="shared" si="2"/>
        <v>0.3</v>
      </c>
    </row>
    <row r="50" spans="1:14" ht="31.5">
      <c r="A50" s="147" t="s">
        <v>98</v>
      </c>
      <c r="B50" s="136">
        <v>933</v>
      </c>
      <c r="C50" s="82" t="s">
        <v>56</v>
      </c>
      <c r="D50" s="82" t="s">
        <v>71</v>
      </c>
      <c r="E50" s="82" t="s">
        <v>60</v>
      </c>
      <c r="F50" s="82" t="s">
        <v>72</v>
      </c>
      <c r="G50" s="82" t="s">
        <v>182</v>
      </c>
      <c r="H50" s="82"/>
      <c r="I50" s="151">
        <f t="shared" si="2"/>
        <v>0.3</v>
      </c>
      <c r="J50" s="151">
        <f t="shared" si="2"/>
        <v>0.3</v>
      </c>
      <c r="K50" s="151">
        <f t="shared" si="2"/>
        <v>0.3</v>
      </c>
      <c r="L50" s="39"/>
      <c r="M50" s="39"/>
      <c r="N50" s="39"/>
    </row>
    <row r="51" spans="1:14" ht="35.25" customHeight="1">
      <c r="A51" s="147" t="s">
        <v>100</v>
      </c>
      <c r="B51" s="136">
        <v>933</v>
      </c>
      <c r="C51" s="82" t="s">
        <v>56</v>
      </c>
      <c r="D51" s="82" t="s">
        <v>71</v>
      </c>
      <c r="E51" s="82" t="s">
        <v>60</v>
      </c>
      <c r="F51" s="82" t="s">
        <v>72</v>
      </c>
      <c r="G51" s="82" t="s">
        <v>101</v>
      </c>
      <c r="H51" s="82"/>
      <c r="I51" s="151">
        <f t="shared" si="2"/>
        <v>0.3</v>
      </c>
      <c r="J51" s="151">
        <f t="shared" si="2"/>
        <v>0.3</v>
      </c>
      <c r="K51" s="151">
        <f t="shared" si="2"/>
        <v>0.3</v>
      </c>
      <c r="L51" s="39"/>
      <c r="M51" s="39"/>
      <c r="N51" s="39"/>
    </row>
    <row r="52" spans="1:14" ht="23.25" customHeight="1">
      <c r="A52" s="120" t="s">
        <v>80</v>
      </c>
      <c r="B52" s="136">
        <v>933</v>
      </c>
      <c r="C52" s="82" t="s">
        <v>56</v>
      </c>
      <c r="D52" s="82" t="s">
        <v>71</v>
      </c>
      <c r="E52" s="82" t="s">
        <v>60</v>
      </c>
      <c r="F52" s="82" t="s">
        <v>72</v>
      </c>
      <c r="G52" s="82" t="s">
        <v>101</v>
      </c>
      <c r="H52" s="82" t="s">
        <v>81</v>
      </c>
      <c r="I52" s="151">
        <f>'4'!H47</f>
        <v>0.3</v>
      </c>
      <c r="J52" s="151">
        <f>'4'!I47</f>
        <v>0.3</v>
      </c>
      <c r="K52" s="151">
        <f>'4'!J47</f>
        <v>0.3</v>
      </c>
      <c r="L52" s="39"/>
      <c r="M52" s="39"/>
      <c r="N52" s="39"/>
    </row>
    <row r="53" spans="1:14" ht="15" hidden="1">
      <c r="A53" s="120" t="s">
        <v>183</v>
      </c>
      <c r="B53" s="136">
        <v>933</v>
      </c>
      <c r="C53" s="82" t="s">
        <v>56</v>
      </c>
      <c r="D53" s="82" t="s">
        <v>184</v>
      </c>
      <c r="E53" s="82" t="s">
        <v>93</v>
      </c>
      <c r="F53" s="82" t="s">
        <v>62</v>
      </c>
      <c r="G53" s="82" t="s">
        <v>185</v>
      </c>
      <c r="H53" s="82"/>
      <c r="I53" s="157">
        <f>I54</f>
        <v>0</v>
      </c>
      <c r="J53" s="157">
        <f>J54</f>
        <v>0</v>
      </c>
      <c r="K53" s="157">
        <f>K54</f>
        <v>0</v>
      </c>
      <c r="L53" s="39"/>
      <c r="M53" s="39"/>
      <c r="N53" s="39"/>
    </row>
    <row r="54" spans="1:14" hidden="1">
      <c r="A54" s="120"/>
      <c r="B54" s="136">
        <v>933</v>
      </c>
      <c r="C54" s="82" t="s">
        <v>56</v>
      </c>
      <c r="D54" s="82" t="s">
        <v>184</v>
      </c>
      <c r="E54" s="82" t="s">
        <v>93</v>
      </c>
      <c r="F54" s="82" t="s">
        <v>62</v>
      </c>
      <c r="G54" s="82" t="s">
        <v>185</v>
      </c>
      <c r="H54" s="82" t="s">
        <v>81</v>
      </c>
      <c r="I54" s="151"/>
      <c r="J54" s="151"/>
      <c r="K54" s="151"/>
      <c r="L54" s="39"/>
      <c r="M54" s="39"/>
      <c r="N54" s="39"/>
    </row>
    <row r="55" spans="1:14" s="71" customFormat="1" ht="15">
      <c r="A55" s="143" t="s">
        <v>102</v>
      </c>
      <c r="B55" s="144">
        <v>933</v>
      </c>
      <c r="C55" s="145" t="s">
        <v>56</v>
      </c>
      <c r="D55" s="145" t="s">
        <v>103</v>
      </c>
      <c r="E55" s="145"/>
      <c r="F55" s="145"/>
      <c r="G55" s="145"/>
      <c r="H55" s="145"/>
      <c r="I55" s="146">
        <f t="shared" ref="I55:K58" si="3">I56</f>
        <v>0</v>
      </c>
      <c r="J55" s="146">
        <f t="shared" si="3"/>
        <v>0</v>
      </c>
      <c r="K55" s="146">
        <f t="shared" si="3"/>
        <v>0</v>
      </c>
    </row>
    <row r="56" spans="1:14" ht="22.5">
      <c r="A56" s="147" t="s">
        <v>104</v>
      </c>
      <c r="B56" s="136">
        <v>933</v>
      </c>
      <c r="C56" s="82" t="s">
        <v>56</v>
      </c>
      <c r="D56" s="82" t="s">
        <v>103</v>
      </c>
      <c r="E56" s="82" t="s">
        <v>93</v>
      </c>
      <c r="F56" s="82" t="s">
        <v>61</v>
      </c>
      <c r="G56" s="82"/>
      <c r="H56" s="82"/>
      <c r="I56" s="148">
        <f t="shared" si="3"/>
        <v>0</v>
      </c>
      <c r="J56" s="148">
        <f t="shared" si="3"/>
        <v>0</v>
      </c>
      <c r="K56" s="148">
        <f t="shared" si="3"/>
        <v>0</v>
      </c>
      <c r="L56" s="39"/>
      <c r="M56" s="39"/>
      <c r="N56" s="39"/>
    </row>
    <row r="57" spans="1:14" s="150" customFormat="1" ht="22.5">
      <c r="A57" s="149" t="s">
        <v>97</v>
      </c>
      <c r="B57" s="136">
        <v>933</v>
      </c>
      <c r="C57" s="140" t="s">
        <v>56</v>
      </c>
      <c r="D57" s="140" t="s">
        <v>103</v>
      </c>
      <c r="E57" s="140" t="s">
        <v>93</v>
      </c>
      <c r="F57" s="140" t="s">
        <v>62</v>
      </c>
      <c r="G57" s="140"/>
      <c r="H57" s="140"/>
      <c r="I57" s="148">
        <f t="shared" si="3"/>
        <v>0</v>
      </c>
      <c r="J57" s="148">
        <f t="shared" si="3"/>
        <v>0</v>
      </c>
      <c r="K57" s="148">
        <f t="shared" si="3"/>
        <v>0</v>
      </c>
    </row>
    <row r="58" spans="1:14" ht="15">
      <c r="A58" s="147" t="s">
        <v>105</v>
      </c>
      <c r="B58" s="136">
        <v>933</v>
      </c>
      <c r="C58" s="82" t="s">
        <v>56</v>
      </c>
      <c r="D58" s="82" t="s">
        <v>103</v>
      </c>
      <c r="E58" s="82" t="s">
        <v>93</v>
      </c>
      <c r="F58" s="82" t="s">
        <v>62</v>
      </c>
      <c r="G58" s="82" t="s">
        <v>106</v>
      </c>
      <c r="H58" s="82"/>
      <c r="I58" s="148">
        <f t="shared" si="3"/>
        <v>0</v>
      </c>
      <c r="J58" s="148">
        <f t="shared" si="3"/>
        <v>0</v>
      </c>
      <c r="K58" s="148">
        <f t="shared" si="3"/>
        <v>0</v>
      </c>
      <c r="L58" s="39"/>
      <c r="M58" s="39"/>
      <c r="N58" s="39"/>
    </row>
    <row r="59" spans="1:14" ht="15" customHeight="1">
      <c r="A59" s="120" t="s">
        <v>107</v>
      </c>
      <c r="B59" s="136">
        <v>933</v>
      </c>
      <c r="C59" s="82" t="s">
        <v>56</v>
      </c>
      <c r="D59" s="82" t="s">
        <v>103</v>
      </c>
      <c r="E59" s="82" t="s">
        <v>93</v>
      </c>
      <c r="F59" s="82" t="s">
        <v>62</v>
      </c>
      <c r="G59" s="82" t="s">
        <v>106</v>
      </c>
      <c r="H59" s="82" t="s">
        <v>108</v>
      </c>
      <c r="I59" s="151">
        <f>'4'!H52</f>
        <v>0</v>
      </c>
      <c r="J59" s="151">
        <v>0</v>
      </c>
      <c r="K59" s="151">
        <v>0</v>
      </c>
      <c r="L59" s="39"/>
      <c r="M59" s="39"/>
      <c r="N59" s="39"/>
    </row>
    <row r="60" spans="1:14" ht="15" customHeight="1">
      <c r="A60" s="161" t="str">
        <f>'000'!A57</f>
        <v>Другие общегосударственные вопросы</v>
      </c>
      <c r="B60" s="144">
        <v>933</v>
      </c>
      <c r="C60" s="145" t="s">
        <v>56</v>
      </c>
      <c r="D60" s="145" t="s">
        <v>109</v>
      </c>
      <c r="E60" s="145" t="s">
        <v>93</v>
      </c>
      <c r="F60" s="145" t="s">
        <v>62</v>
      </c>
      <c r="G60" s="145"/>
      <c r="H60" s="145"/>
      <c r="I60" s="160">
        <f>I61+I62</f>
        <v>0</v>
      </c>
      <c r="J60" s="160">
        <f>J61+J62</f>
        <v>0</v>
      </c>
      <c r="K60" s="160">
        <f>K61+K62</f>
        <v>0</v>
      </c>
      <c r="L60" s="39"/>
      <c r="M60" s="39"/>
      <c r="N60" s="39"/>
    </row>
    <row r="61" spans="1:14" ht="26.25" customHeight="1">
      <c r="A61" s="120" t="str">
        <f>'000'!A58</f>
        <v>Прочая закупка товаров, работ и услуг для обеспечения государственных (муниципальных) нужд</v>
      </c>
      <c r="B61" s="136">
        <v>933</v>
      </c>
      <c r="C61" s="82" t="s">
        <v>56</v>
      </c>
      <c r="D61" s="82" t="s">
        <v>109</v>
      </c>
      <c r="E61" s="82" t="s">
        <v>93</v>
      </c>
      <c r="F61" s="82" t="s">
        <v>62</v>
      </c>
      <c r="G61" s="82" t="s">
        <v>110</v>
      </c>
      <c r="H61" s="82" t="s">
        <v>81</v>
      </c>
      <c r="I61" s="151">
        <f>'4'!H54</f>
        <v>0</v>
      </c>
      <c r="J61" s="151">
        <v>0</v>
      </c>
      <c r="K61" s="151">
        <v>0</v>
      </c>
      <c r="L61" s="39"/>
      <c r="M61" s="39"/>
      <c r="N61" s="39"/>
    </row>
    <row r="62" spans="1:14" ht="26.25" customHeight="1">
      <c r="A62" s="120" t="str">
        <f>'000'!A59</f>
        <v>Прочая закупка товаров, работ и услуг для обеспечения государственных (муниципальных) нужд</v>
      </c>
      <c r="B62" s="136">
        <v>933</v>
      </c>
      <c r="C62" s="82" t="s">
        <v>56</v>
      </c>
      <c r="D62" s="82" t="s">
        <v>109</v>
      </c>
      <c r="E62" s="82" t="s">
        <v>93</v>
      </c>
      <c r="F62" s="82" t="s">
        <v>62</v>
      </c>
      <c r="G62" s="82" t="s">
        <v>95</v>
      </c>
      <c r="H62" s="82" t="s">
        <v>81</v>
      </c>
      <c r="I62" s="151">
        <f>'4'!H55</f>
        <v>0</v>
      </c>
      <c r="J62" s="151">
        <v>0</v>
      </c>
      <c r="K62" s="151">
        <v>0</v>
      </c>
      <c r="L62" s="39"/>
      <c r="M62" s="39"/>
      <c r="N62" s="39"/>
    </row>
    <row r="63" spans="1:14" s="67" customFormat="1" ht="15">
      <c r="A63" s="162" t="s">
        <v>112</v>
      </c>
      <c r="B63" s="144">
        <v>933</v>
      </c>
      <c r="C63" s="163" t="s">
        <v>58</v>
      </c>
      <c r="D63" s="164"/>
      <c r="E63" s="164"/>
      <c r="F63" s="164"/>
      <c r="G63" s="164"/>
      <c r="H63" s="164"/>
      <c r="I63" s="165">
        <f t="shared" ref="I63:K66" si="4">I64</f>
        <v>86.8</v>
      </c>
      <c r="J63" s="165">
        <f t="shared" si="4"/>
        <v>87.4</v>
      </c>
      <c r="K63" s="165">
        <f t="shared" si="4"/>
        <v>90.1</v>
      </c>
    </row>
    <row r="64" spans="1:14" s="71" customFormat="1" ht="15">
      <c r="A64" s="147" t="s">
        <v>113</v>
      </c>
      <c r="B64" s="136">
        <v>933</v>
      </c>
      <c r="C64" s="82" t="s">
        <v>58</v>
      </c>
      <c r="D64" s="82" t="s">
        <v>114</v>
      </c>
      <c r="E64" s="82"/>
      <c r="F64" s="82"/>
      <c r="G64" s="82"/>
      <c r="H64" s="82"/>
      <c r="I64" s="148">
        <f t="shared" si="4"/>
        <v>86.8</v>
      </c>
      <c r="J64" s="148">
        <f t="shared" si="4"/>
        <v>87.4</v>
      </c>
      <c r="K64" s="148">
        <f t="shared" si="4"/>
        <v>90.1</v>
      </c>
    </row>
    <row r="65" spans="1:14" ht="22.5">
      <c r="A65" s="147" t="s">
        <v>70</v>
      </c>
      <c r="B65" s="136">
        <v>933</v>
      </c>
      <c r="C65" s="82" t="s">
        <v>58</v>
      </c>
      <c r="D65" s="82" t="s">
        <v>114</v>
      </c>
      <c r="E65" s="82" t="s">
        <v>93</v>
      </c>
      <c r="F65" s="82" t="s">
        <v>61</v>
      </c>
      <c r="G65" s="82"/>
      <c r="H65" s="82"/>
      <c r="I65" s="148">
        <f t="shared" si="4"/>
        <v>86.8</v>
      </c>
      <c r="J65" s="148">
        <f t="shared" si="4"/>
        <v>87.4</v>
      </c>
      <c r="K65" s="148">
        <f t="shared" si="4"/>
        <v>90.1</v>
      </c>
      <c r="L65" s="39"/>
      <c r="M65" s="39"/>
      <c r="N65" s="39"/>
    </row>
    <row r="66" spans="1:14" ht="33.75">
      <c r="A66" s="149" t="s">
        <v>115</v>
      </c>
      <c r="B66" s="136">
        <v>933</v>
      </c>
      <c r="C66" s="140" t="s">
        <v>58</v>
      </c>
      <c r="D66" s="140" t="s">
        <v>114</v>
      </c>
      <c r="E66" s="140" t="s">
        <v>93</v>
      </c>
      <c r="F66" s="140" t="s">
        <v>62</v>
      </c>
      <c r="G66" s="140"/>
      <c r="H66" s="140"/>
      <c r="I66" s="148">
        <f t="shared" si="4"/>
        <v>86.8</v>
      </c>
      <c r="J66" s="148">
        <f t="shared" si="4"/>
        <v>87.4</v>
      </c>
      <c r="K66" s="148">
        <f t="shared" si="4"/>
        <v>90.1</v>
      </c>
      <c r="L66" s="39"/>
      <c r="M66" s="39"/>
      <c r="N66" s="39"/>
    </row>
    <row r="67" spans="1:14" ht="21">
      <c r="A67" s="147" t="s">
        <v>116</v>
      </c>
      <c r="B67" s="136">
        <v>933</v>
      </c>
      <c r="C67" s="82" t="s">
        <v>58</v>
      </c>
      <c r="D67" s="82" t="s">
        <v>114</v>
      </c>
      <c r="E67" s="82" t="s">
        <v>93</v>
      </c>
      <c r="F67" s="82" t="s">
        <v>62</v>
      </c>
      <c r="G67" s="82" t="s">
        <v>117</v>
      </c>
      <c r="H67" s="82"/>
      <c r="I67" s="148">
        <f>SUM(I68:I72)</f>
        <v>86.8</v>
      </c>
      <c r="J67" s="148">
        <f>SUM(J68:J72)</f>
        <v>87.4</v>
      </c>
      <c r="K67" s="148">
        <f>SUM(K68:K72)</f>
        <v>90.1</v>
      </c>
      <c r="L67" s="39"/>
      <c r="M67" s="39"/>
      <c r="N67" s="39"/>
    </row>
    <row r="68" spans="1:14" ht="24">
      <c r="A68" s="120" t="s">
        <v>65</v>
      </c>
      <c r="B68" s="136">
        <v>933</v>
      </c>
      <c r="C68" s="82" t="s">
        <v>58</v>
      </c>
      <c r="D68" s="82" t="s">
        <v>114</v>
      </c>
      <c r="E68" s="82" t="s">
        <v>93</v>
      </c>
      <c r="F68" s="82" t="s">
        <v>62</v>
      </c>
      <c r="G68" s="82" t="s">
        <v>117</v>
      </c>
      <c r="H68" s="82" t="s">
        <v>66</v>
      </c>
      <c r="I68" s="151">
        <f>'4'!H61</f>
        <v>62.8</v>
      </c>
      <c r="J68" s="151">
        <f>'4'!I61</f>
        <v>63.2</v>
      </c>
      <c r="K68" s="151">
        <f>'4'!J61</f>
        <v>65.099999999999994</v>
      </c>
      <c r="L68" s="39"/>
      <c r="M68" s="39"/>
      <c r="N68" s="39"/>
    </row>
    <row r="69" spans="1:14" ht="24" hidden="1">
      <c r="A69" s="120" t="s">
        <v>78</v>
      </c>
      <c r="B69" s="82"/>
      <c r="C69" s="82" t="s">
        <v>58</v>
      </c>
      <c r="D69" s="82" t="s">
        <v>114</v>
      </c>
      <c r="E69" s="82" t="s">
        <v>186</v>
      </c>
      <c r="F69" s="82" t="s">
        <v>187</v>
      </c>
      <c r="G69" s="82" t="s">
        <v>188</v>
      </c>
      <c r="H69" s="82" t="s">
        <v>79</v>
      </c>
      <c r="I69" s="151"/>
      <c r="J69" s="151"/>
      <c r="K69" s="151"/>
      <c r="L69" s="39"/>
      <c r="M69" s="39"/>
      <c r="N69" s="39"/>
    </row>
    <row r="70" spans="1:14" ht="24">
      <c r="A70" s="120" t="str">
        <f>'000'!A67</f>
        <v>Фонд оплаты труда государственных (муниципальных) органов и взносы по обязательному социальному страхованию</v>
      </c>
      <c r="B70" s="136">
        <v>933</v>
      </c>
      <c r="C70" s="82" t="s">
        <v>58</v>
      </c>
      <c r="D70" s="82" t="s">
        <v>114</v>
      </c>
      <c r="E70" s="82" t="s">
        <v>93</v>
      </c>
      <c r="F70" s="82" t="s">
        <v>62</v>
      </c>
      <c r="G70" s="82" t="s">
        <v>117</v>
      </c>
      <c r="H70" s="82" t="s">
        <v>68</v>
      </c>
      <c r="I70" s="151">
        <f>'4'!H62</f>
        <v>19</v>
      </c>
      <c r="J70" s="151">
        <f>'4'!I62</f>
        <v>19.2</v>
      </c>
      <c r="K70" s="151">
        <f>'4'!J62</f>
        <v>19.7</v>
      </c>
      <c r="L70" s="39"/>
      <c r="M70" s="39"/>
      <c r="N70" s="39"/>
    </row>
    <row r="71" spans="1:14" ht="24">
      <c r="A71" s="120" t="s">
        <v>78</v>
      </c>
      <c r="B71" s="136">
        <v>933</v>
      </c>
      <c r="C71" s="82" t="s">
        <v>58</v>
      </c>
      <c r="D71" s="82" t="s">
        <v>114</v>
      </c>
      <c r="E71" s="82" t="s">
        <v>93</v>
      </c>
      <c r="F71" s="82" t="s">
        <v>62</v>
      </c>
      <c r="G71" s="82" t="s">
        <v>117</v>
      </c>
      <c r="H71" s="82" t="s">
        <v>79</v>
      </c>
      <c r="I71" s="151">
        <f>'4'!H63</f>
        <v>0</v>
      </c>
      <c r="J71" s="151">
        <f>'4'!I63</f>
        <v>0</v>
      </c>
      <c r="K71" s="151">
        <f>'4'!J63</f>
        <v>0</v>
      </c>
      <c r="L71" s="39"/>
      <c r="M71" s="39"/>
      <c r="N71" s="39"/>
    </row>
    <row r="72" spans="1:14" ht="24">
      <c r="A72" s="120" t="s">
        <v>80</v>
      </c>
      <c r="B72" s="136">
        <v>933</v>
      </c>
      <c r="C72" s="82" t="s">
        <v>58</v>
      </c>
      <c r="D72" s="82" t="s">
        <v>114</v>
      </c>
      <c r="E72" s="82" t="s">
        <v>93</v>
      </c>
      <c r="F72" s="82" t="s">
        <v>62</v>
      </c>
      <c r="G72" s="82" t="s">
        <v>117</v>
      </c>
      <c r="H72" s="82" t="s">
        <v>81</v>
      </c>
      <c r="I72" s="151">
        <f>'4'!H64</f>
        <v>5</v>
      </c>
      <c r="J72" s="151">
        <f>'4'!I64</f>
        <v>5</v>
      </c>
      <c r="K72" s="151">
        <f>'4'!J64</f>
        <v>5.3</v>
      </c>
      <c r="L72" s="39"/>
      <c r="M72" s="39"/>
      <c r="N72" s="39"/>
    </row>
    <row r="73" spans="1:14" s="67" customFormat="1" ht="24.75" hidden="1">
      <c r="A73" s="166" t="s">
        <v>118</v>
      </c>
      <c r="B73" s="140"/>
      <c r="C73" s="140" t="s">
        <v>114</v>
      </c>
      <c r="D73" s="141"/>
      <c r="E73" s="141"/>
      <c r="F73" s="141"/>
      <c r="G73" s="141"/>
      <c r="H73" s="141"/>
      <c r="I73" s="142">
        <f t="shared" ref="I73:K76" si="5">I74</f>
        <v>0</v>
      </c>
      <c r="J73" s="142">
        <f t="shared" si="5"/>
        <v>0</v>
      </c>
      <c r="K73" s="142">
        <f t="shared" si="5"/>
        <v>0</v>
      </c>
    </row>
    <row r="74" spans="1:14" s="71" customFormat="1" ht="15" hidden="1">
      <c r="A74" s="147" t="s">
        <v>119</v>
      </c>
      <c r="B74" s="140"/>
      <c r="C74" s="82" t="s">
        <v>114</v>
      </c>
      <c r="D74" s="82" t="s">
        <v>71</v>
      </c>
      <c r="E74" s="82"/>
      <c r="F74" s="82"/>
      <c r="G74" s="82"/>
      <c r="H74" s="82"/>
      <c r="I74" s="148">
        <f t="shared" si="5"/>
        <v>0</v>
      </c>
      <c r="J74" s="148">
        <f t="shared" si="5"/>
        <v>0</v>
      </c>
      <c r="K74" s="148">
        <f t="shared" si="5"/>
        <v>0</v>
      </c>
    </row>
    <row r="75" spans="1:14" ht="22.5" hidden="1">
      <c r="A75" s="147" t="s">
        <v>96</v>
      </c>
      <c r="B75" s="82"/>
      <c r="C75" s="82" t="s">
        <v>114</v>
      </c>
      <c r="D75" s="82" t="s">
        <v>71</v>
      </c>
      <c r="E75" s="82" t="s">
        <v>93</v>
      </c>
      <c r="F75" s="82" t="s">
        <v>61</v>
      </c>
      <c r="G75" s="82"/>
      <c r="H75" s="82"/>
      <c r="I75" s="148">
        <f t="shared" si="5"/>
        <v>0</v>
      </c>
      <c r="J75" s="148">
        <f t="shared" si="5"/>
        <v>0</v>
      </c>
      <c r="K75" s="148">
        <f t="shared" si="5"/>
        <v>0</v>
      </c>
      <c r="L75" s="39"/>
      <c r="M75" s="39"/>
      <c r="N75" s="39"/>
    </row>
    <row r="76" spans="1:14" ht="22.5" hidden="1">
      <c r="A76" s="149" t="s">
        <v>97</v>
      </c>
      <c r="B76" s="140"/>
      <c r="C76" s="140" t="s">
        <v>114</v>
      </c>
      <c r="D76" s="140" t="s">
        <v>71</v>
      </c>
      <c r="E76" s="140" t="s">
        <v>93</v>
      </c>
      <c r="F76" s="140" t="s">
        <v>62</v>
      </c>
      <c r="G76" s="140"/>
      <c r="H76" s="140"/>
      <c r="I76" s="148">
        <f t="shared" si="5"/>
        <v>0</v>
      </c>
      <c r="J76" s="148">
        <f t="shared" si="5"/>
        <v>0</v>
      </c>
      <c r="K76" s="148">
        <f t="shared" si="5"/>
        <v>0</v>
      </c>
      <c r="L76" s="39"/>
      <c r="M76" s="39"/>
      <c r="N76" s="39"/>
    </row>
    <row r="77" spans="1:14" ht="15" hidden="1">
      <c r="A77" s="147" t="s">
        <v>120</v>
      </c>
      <c r="B77" s="82"/>
      <c r="C77" s="82" t="s">
        <v>114</v>
      </c>
      <c r="D77" s="82" t="s">
        <v>71</v>
      </c>
      <c r="E77" s="82" t="s">
        <v>93</v>
      </c>
      <c r="F77" s="82" t="s">
        <v>62</v>
      </c>
      <c r="G77" s="82" t="s">
        <v>121</v>
      </c>
      <c r="H77" s="82"/>
      <c r="I77" s="148">
        <f>SUM(I78:I82)</f>
        <v>0</v>
      </c>
      <c r="J77" s="148">
        <f>SUM(J78:J82)</f>
        <v>0</v>
      </c>
      <c r="K77" s="148">
        <f>SUM(K78:K82)</f>
        <v>0</v>
      </c>
      <c r="L77" s="39"/>
      <c r="M77" s="39"/>
      <c r="N77" s="39"/>
    </row>
    <row r="78" spans="1:14" ht="24" hidden="1">
      <c r="A78" s="167" t="s">
        <v>65</v>
      </c>
      <c r="B78" s="82"/>
      <c r="C78" s="82" t="s">
        <v>114</v>
      </c>
      <c r="D78" s="82" t="s">
        <v>71</v>
      </c>
      <c r="E78" s="82" t="s">
        <v>93</v>
      </c>
      <c r="F78" s="82" t="s">
        <v>62</v>
      </c>
      <c r="G78" s="82" t="s">
        <v>121</v>
      </c>
      <c r="H78" s="82" t="s">
        <v>66</v>
      </c>
      <c r="I78" s="151"/>
      <c r="J78" s="151"/>
      <c r="K78" s="151"/>
      <c r="L78" s="39"/>
      <c r="M78" s="39"/>
      <c r="N78" s="39"/>
    </row>
    <row r="79" spans="1:14" ht="24" hidden="1">
      <c r="A79" s="120" t="s">
        <v>78</v>
      </c>
      <c r="B79" s="82"/>
      <c r="C79" s="82" t="s">
        <v>114</v>
      </c>
      <c r="D79" s="82" t="s">
        <v>71</v>
      </c>
      <c r="E79" s="82" t="s">
        <v>93</v>
      </c>
      <c r="F79" s="82" t="s">
        <v>62</v>
      </c>
      <c r="G79" s="82" t="s">
        <v>121</v>
      </c>
      <c r="H79" s="82" t="s">
        <v>79</v>
      </c>
      <c r="I79" s="151"/>
      <c r="J79" s="151"/>
      <c r="K79" s="151"/>
      <c r="L79" s="39"/>
      <c r="M79" s="39"/>
      <c r="N79" s="39"/>
    </row>
    <row r="80" spans="1:14" ht="24" hidden="1">
      <c r="A80" s="120" t="s">
        <v>80</v>
      </c>
      <c r="B80" s="82"/>
      <c r="C80" s="82" t="s">
        <v>114</v>
      </c>
      <c r="D80" s="82" t="s">
        <v>71</v>
      </c>
      <c r="E80" s="82" t="s">
        <v>93</v>
      </c>
      <c r="F80" s="82" t="s">
        <v>62</v>
      </c>
      <c r="G80" s="82" t="s">
        <v>121</v>
      </c>
      <c r="H80" s="82" t="s">
        <v>81</v>
      </c>
      <c r="I80" s="151"/>
      <c r="J80" s="151"/>
      <c r="K80" s="151"/>
      <c r="L80" s="39"/>
      <c r="M80" s="39"/>
      <c r="N80" s="39"/>
    </row>
    <row r="81" spans="1:14" ht="14.25" hidden="1" customHeight="1">
      <c r="A81" s="120" t="s">
        <v>88</v>
      </c>
      <c r="B81" s="82"/>
      <c r="C81" s="82" t="s">
        <v>114</v>
      </c>
      <c r="D81" s="82" t="s">
        <v>71</v>
      </c>
      <c r="E81" s="82" t="s">
        <v>93</v>
      </c>
      <c r="F81" s="82" t="s">
        <v>62</v>
      </c>
      <c r="G81" s="82" t="s">
        <v>121</v>
      </c>
      <c r="H81" s="82" t="s">
        <v>89</v>
      </c>
      <c r="I81" s="151"/>
      <c r="J81" s="151"/>
      <c r="K81" s="151"/>
      <c r="L81" s="39"/>
      <c r="M81" s="39"/>
      <c r="N81" s="39"/>
    </row>
    <row r="82" spans="1:14" ht="13.5" hidden="1" customHeight="1">
      <c r="A82" s="120" t="s">
        <v>90</v>
      </c>
      <c r="B82" s="82"/>
      <c r="C82" s="82" t="s">
        <v>114</v>
      </c>
      <c r="D82" s="82" t="s">
        <v>71</v>
      </c>
      <c r="E82" s="82" t="s">
        <v>93</v>
      </c>
      <c r="F82" s="82" t="s">
        <v>62</v>
      </c>
      <c r="G82" s="82" t="s">
        <v>121</v>
      </c>
      <c r="H82" s="82" t="s">
        <v>91</v>
      </c>
      <c r="I82" s="151"/>
      <c r="J82" s="151"/>
      <c r="K82" s="151"/>
      <c r="L82" s="39"/>
      <c r="M82" s="39"/>
      <c r="N82" s="39"/>
    </row>
    <row r="83" spans="1:14" s="67" customFormat="1" ht="14.25" customHeight="1">
      <c r="A83" s="162" t="s">
        <v>122</v>
      </c>
      <c r="B83" s="144">
        <v>933</v>
      </c>
      <c r="C83" s="163" t="s">
        <v>71</v>
      </c>
      <c r="D83" s="164"/>
      <c r="E83" s="164"/>
      <c r="F83" s="164"/>
      <c r="G83" s="164"/>
      <c r="H83" s="164"/>
      <c r="I83" s="165">
        <f>I91</f>
        <v>0</v>
      </c>
      <c r="J83" s="165">
        <f>J91</f>
        <v>0</v>
      </c>
      <c r="K83" s="165">
        <f>K91</f>
        <v>0</v>
      </c>
    </row>
    <row r="84" spans="1:14" s="67" customFormat="1" ht="15" hidden="1">
      <c r="A84" s="166"/>
      <c r="B84" s="136">
        <v>933</v>
      </c>
      <c r="C84" s="140" t="s">
        <v>71</v>
      </c>
      <c r="D84" s="141"/>
      <c r="E84" s="141"/>
      <c r="F84" s="141"/>
      <c r="G84" s="141"/>
      <c r="H84" s="141"/>
      <c r="I84" s="142">
        <f>'000'!I92</f>
        <v>0</v>
      </c>
      <c r="J84" s="142">
        <f>'000'!J92</f>
        <v>0</v>
      </c>
      <c r="K84" s="142">
        <f>'000'!K92</f>
        <v>0</v>
      </c>
    </row>
    <row r="85" spans="1:14" s="71" customFormat="1" ht="0.75" customHeight="1">
      <c r="A85" s="147" t="s">
        <v>126</v>
      </c>
      <c r="B85" s="136">
        <v>933</v>
      </c>
      <c r="C85" s="82" t="s">
        <v>71</v>
      </c>
      <c r="D85" s="82" t="s">
        <v>127</v>
      </c>
      <c r="E85" s="82"/>
      <c r="F85" s="82"/>
      <c r="G85" s="82"/>
      <c r="H85" s="82"/>
      <c r="I85" s="148">
        <f t="shared" ref="I85:K87" si="6">I86</f>
        <v>0</v>
      </c>
      <c r="J85" s="148">
        <f t="shared" si="6"/>
        <v>0</v>
      </c>
      <c r="K85" s="148">
        <f t="shared" si="6"/>
        <v>0</v>
      </c>
    </row>
    <row r="86" spans="1:14" ht="22.5" hidden="1">
      <c r="A86" s="147" t="s">
        <v>96</v>
      </c>
      <c r="B86" s="136">
        <v>933</v>
      </c>
      <c r="C86" s="82" t="s">
        <v>71</v>
      </c>
      <c r="D86" s="82" t="s">
        <v>127</v>
      </c>
      <c r="E86" s="82" t="s">
        <v>93</v>
      </c>
      <c r="F86" s="82" t="s">
        <v>61</v>
      </c>
      <c r="G86" s="82"/>
      <c r="H86" s="82"/>
      <c r="I86" s="148">
        <f t="shared" si="6"/>
        <v>0</v>
      </c>
      <c r="J86" s="148">
        <f t="shared" si="6"/>
        <v>0</v>
      </c>
      <c r="K86" s="148">
        <f t="shared" si="6"/>
        <v>0</v>
      </c>
      <c r="L86" s="39"/>
      <c r="M86" s="39"/>
      <c r="N86" s="39"/>
    </row>
    <row r="87" spans="1:14" ht="22.5" hidden="1">
      <c r="A87" s="149" t="s">
        <v>97</v>
      </c>
      <c r="B87" s="136">
        <v>933</v>
      </c>
      <c r="C87" s="140" t="s">
        <v>71</v>
      </c>
      <c r="D87" s="140" t="s">
        <v>127</v>
      </c>
      <c r="E87" s="140" t="s">
        <v>93</v>
      </c>
      <c r="F87" s="140" t="s">
        <v>62</v>
      </c>
      <c r="G87" s="140"/>
      <c r="H87" s="140"/>
      <c r="I87" s="148">
        <f t="shared" si="6"/>
        <v>0</v>
      </c>
      <c r="J87" s="148">
        <f t="shared" si="6"/>
        <v>0</v>
      </c>
      <c r="K87" s="148">
        <f t="shared" si="6"/>
        <v>0</v>
      </c>
      <c r="L87" s="39"/>
      <c r="M87" s="39"/>
      <c r="N87" s="39"/>
    </row>
    <row r="88" spans="1:14" ht="31.5" hidden="1">
      <c r="A88" s="147" t="s">
        <v>128</v>
      </c>
      <c r="B88" s="136">
        <v>933</v>
      </c>
      <c r="C88" s="82" t="s">
        <v>71</v>
      </c>
      <c r="D88" s="82" t="s">
        <v>127</v>
      </c>
      <c r="E88" s="82" t="s">
        <v>93</v>
      </c>
      <c r="F88" s="82" t="s">
        <v>62</v>
      </c>
      <c r="G88" s="82" t="s">
        <v>129</v>
      </c>
      <c r="H88" s="82"/>
      <c r="I88" s="148">
        <f>SUM(I89:I90)</f>
        <v>0</v>
      </c>
      <c r="J88" s="148">
        <f>SUM(J89:J90)</f>
        <v>0</v>
      </c>
      <c r="K88" s="148">
        <f>SUM(K89:K90)</f>
        <v>0</v>
      </c>
      <c r="L88" s="39"/>
      <c r="M88" s="39"/>
      <c r="N88" s="39"/>
    </row>
    <row r="89" spans="1:14" ht="24" hidden="1">
      <c r="A89" s="120" t="s">
        <v>130</v>
      </c>
      <c r="B89" s="136">
        <v>933</v>
      </c>
      <c r="C89" s="82" t="s">
        <v>71</v>
      </c>
      <c r="D89" s="82" t="s">
        <v>127</v>
      </c>
      <c r="E89" s="82" t="s">
        <v>93</v>
      </c>
      <c r="F89" s="82" t="s">
        <v>62</v>
      </c>
      <c r="G89" s="82" t="s">
        <v>129</v>
      </c>
      <c r="H89" s="82" t="s">
        <v>131</v>
      </c>
      <c r="I89" s="151">
        <f>'000'!I85</f>
        <v>0</v>
      </c>
      <c r="J89" s="151">
        <f>'000'!J85</f>
        <v>0</v>
      </c>
      <c r="K89" s="151">
        <f>'000'!K85</f>
        <v>0</v>
      </c>
      <c r="L89" s="39"/>
      <c r="M89" s="39"/>
      <c r="N89" s="39"/>
    </row>
    <row r="90" spans="1:14" ht="24" hidden="1">
      <c r="A90" s="120" t="s">
        <v>80</v>
      </c>
      <c r="B90" s="136">
        <v>933</v>
      </c>
      <c r="C90" s="82" t="s">
        <v>71</v>
      </c>
      <c r="D90" s="82" t="s">
        <v>127</v>
      </c>
      <c r="E90" s="82" t="s">
        <v>93</v>
      </c>
      <c r="F90" s="82" t="s">
        <v>62</v>
      </c>
      <c r="G90" s="82" t="s">
        <v>129</v>
      </c>
      <c r="H90" s="82" t="s">
        <v>81</v>
      </c>
      <c r="I90" s="151">
        <f>'000'!I86</f>
        <v>0</v>
      </c>
      <c r="J90" s="151">
        <f>'000'!J86</f>
        <v>0</v>
      </c>
      <c r="K90" s="151">
        <f>'000'!K86</f>
        <v>0</v>
      </c>
      <c r="L90" s="39"/>
      <c r="M90" s="39"/>
      <c r="N90" s="39"/>
    </row>
    <row r="91" spans="1:14" ht="15">
      <c r="A91" s="120" t="str">
        <f>'000'!A87</f>
        <v>Дорожное хозяйство (дорожные фонды)</v>
      </c>
      <c r="B91" s="168">
        <v>933</v>
      </c>
      <c r="C91" s="140" t="s">
        <v>71</v>
      </c>
      <c r="D91" s="140" t="s">
        <v>127</v>
      </c>
      <c r="E91" s="140"/>
      <c r="F91" s="140"/>
      <c r="G91" s="140"/>
      <c r="H91" s="140"/>
      <c r="I91" s="157">
        <f>I92+I93+I94+I96+I97</f>
        <v>0</v>
      </c>
      <c r="J91" s="157">
        <f>J92</f>
        <v>0</v>
      </c>
      <c r="K91" s="157">
        <f>K92</f>
        <v>0</v>
      </c>
      <c r="L91" s="39"/>
      <c r="M91" s="39"/>
      <c r="N91" s="39"/>
    </row>
    <row r="92" spans="1:14" ht="24" hidden="1">
      <c r="A92" s="120" t="str">
        <f>'000'!A88</f>
        <v>Прочая закупка товаров, работ и услуг для обеспечения государственных (муниципальных) нужд</v>
      </c>
      <c r="B92" s="136">
        <v>933</v>
      </c>
      <c r="C92" s="82" t="s">
        <v>71</v>
      </c>
      <c r="D92" s="82" t="s">
        <v>127</v>
      </c>
      <c r="E92" s="82" t="s">
        <v>93</v>
      </c>
      <c r="F92" s="82" t="s">
        <v>62</v>
      </c>
      <c r="G92" s="82" t="s">
        <v>129</v>
      </c>
      <c r="H92" s="82" t="s">
        <v>81</v>
      </c>
      <c r="I92" s="151"/>
      <c r="J92" s="151">
        <f>'000'!J88</f>
        <v>0</v>
      </c>
      <c r="K92" s="151">
        <f>'000'!K88</f>
        <v>0</v>
      </c>
      <c r="L92" s="39"/>
      <c r="M92" s="39"/>
      <c r="N92" s="39"/>
    </row>
    <row r="93" spans="1:14" ht="24">
      <c r="A93" s="120" t="s">
        <v>80</v>
      </c>
      <c r="B93" s="136">
        <v>933</v>
      </c>
      <c r="C93" s="82" t="s">
        <v>71</v>
      </c>
      <c r="D93" s="82" t="s">
        <v>127</v>
      </c>
      <c r="E93" s="82" t="s">
        <v>93</v>
      </c>
      <c r="F93" s="82" t="s">
        <v>62</v>
      </c>
      <c r="G93" s="82" t="s">
        <v>132</v>
      </c>
      <c r="H93" s="82" t="s">
        <v>81</v>
      </c>
      <c r="I93" s="151">
        <f>'4'!H84</f>
        <v>0</v>
      </c>
      <c r="J93" s="151"/>
      <c r="K93" s="151"/>
      <c r="L93" s="39"/>
      <c r="M93" s="39"/>
      <c r="N93" s="39"/>
    </row>
    <row r="94" spans="1:14" hidden="1">
      <c r="A94" s="120" t="str">
        <f>'000'!A89</f>
        <v>Другие вопросы в области национальной экономики</v>
      </c>
      <c r="B94" s="136">
        <v>933</v>
      </c>
      <c r="C94" s="82" t="s">
        <v>71</v>
      </c>
      <c r="D94" s="82" t="s">
        <v>123</v>
      </c>
      <c r="E94" s="82" t="s">
        <v>93</v>
      </c>
      <c r="F94" s="82" t="s">
        <v>62</v>
      </c>
      <c r="G94" s="82" t="s">
        <v>124</v>
      </c>
      <c r="H94" s="82"/>
      <c r="I94" s="151"/>
      <c r="J94" s="151">
        <f>'000'!J89</f>
        <v>0</v>
      </c>
      <c r="K94" s="151">
        <f>'000'!K89</f>
        <v>0</v>
      </c>
      <c r="L94" s="39"/>
      <c r="M94" s="39"/>
      <c r="N94" s="39"/>
    </row>
    <row r="95" spans="1:14" ht="24" hidden="1">
      <c r="A95" s="120" t="str">
        <f>'000'!A90</f>
        <v>Прочая закупка товаров, работ и услуг для обеспечения государственных (муниципальных) нужд</v>
      </c>
      <c r="B95" s="136">
        <v>933</v>
      </c>
      <c r="C95" s="82" t="s">
        <v>71</v>
      </c>
      <c r="D95" s="82" t="s">
        <v>123</v>
      </c>
      <c r="E95" s="82" t="s">
        <v>93</v>
      </c>
      <c r="F95" s="82" t="s">
        <v>62</v>
      </c>
      <c r="G95" s="82" t="s">
        <v>124</v>
      </c>
      <c r="H95" s="82" t="s">
        <v>81</v>
      </c>
      <c r="I95" s="151"/>
      <c r="J95" s="151">
        <v>0</v>
      </c>
      <c r="K95" s="151">
        <v>0</v>
      </c>
      <c r="L95" s="39"/>
      <c r="M95" s="39"/>
      <c r="N95" s="39"/>
    </row>
    <row r="96" spans="1:14" ht="36">
      <c r="A96" s="93" t="s">
        <v>133</v>
      </c>
      <c r="B96" s="136">
        <v>933</v>
      </c>
      <c r="C96" s="82" t="s">
        <v>71</v>
      </c>
      <c r="D96" s="82" t="s">
        <v>123</v>
      </c>
      <c r="E96" s="82" t="s">
        <v>93</v>
      </c>
      <c r="F96" s="82" t="s">
        <v>62</v>
      </c>
      <c r="G96" s="82" t="s">
        <v>124</v>
      </c>
      <c r="H96" s="82" t="s">
        <v>125</v>
      </c>
      <c r="I96" s="151">
        <f>'4'!H87</f>
        <v>0</v>
      </c>
      <c r="J96" s="151"/>
      <c r="K96" s="151"/>
      <c r="L96" s="39"/>
      <c r="M96" s="39"/>
      <c r="N96" s="39"/>
    </row>
    <row r="97" spans="1:14" ht="36">
      <c r="A97" s="93" t="s">
        <v>133</v>
      </c>
      <c r="B97" s="136">
        <v>933</v>
      </c>
      <c r="C97" s="82" t="s">
        <v>71</v>
      </c>
      <c r="D97" s="82" t="s">
        <v>123</v>
      </c>
      <c r="E97" s="82" t="s">
        <v>93</v>
      </c>
      <c r="F97" s="82" t="s">
        <v>62</v>
      </c>
      <c r="G97" s="82" t="s">
        <v>95</v>
      </c>
      <c r="H97" s="82" t="s">
        <v>81</v>
      </c>
      <c r="I97" s="151">
        <f>'4'!H88</f>
        <v>0</v>
      </c>
      <c r="J97" s="151"/>
      <c r="K97" s="151"/>
      <c r="L97" s="39"/>
      <c r="M97" s="39"/>
      <c r="N97" s="39"/>
    </row>
    <row r="98" spans="1:14" s="67" customFormat="1" ht="18.75" customHeight="1">
      <c r="A98" s="162" t="s">
        <v>134</v>
      </c>
      <c r="B98" s="144">
        <v>933</v>
      </c>
      <c r="C98" s="163" t="s">
        <v>135</v>
      </c>
      <c r="D98" s="164"/>
      <c r="E98" s="164"/>
      <c r="F98" s="164"/>
      <c r="G98" s="164"/>
      <c r="H98" s="164"/>
      <c r="I98" s="165">
        <f>I101+I102+I108</f>
        <v>321.7</v>
      </c>
      <c r="J98" s="165">
        <f>J101+J102+J108</f>
        <v>295.5</v>
      </c>
      <c r="K98" s="165">
        <f>K101+K102+K108</f>
        <v>87.800000000000011</v>
      </c>
    </row>
    <row r="99" spans="1:14" s="67" customFormat="1" ht="12.75" hidden="1">
      <c r="A99" s="166" t="str">
        <f>'000'!A95</f>
        <v>Коммунальное хозяйство</v>
      </c>
      <c r="B99" s="136">
        <v>933</v>
      </c>
      <c r="C99" s="140" t="s">
        <v>135</v>
      </c>
      <c r="D99" s="141" t="s">
        <v>56</v>
      </c>
      <c r="E99" s="141"/>
      <c r="F99" s="141"/>
      <c r="G99" s="141"/>
      <c r="H99" s="141"/>
      <c r="I99" s="142">
        <f>I100+I101</f>
        <v>0</v>
      </c>
      <c r="J99" s="142">
        <f>J100+J101</f>
        <v>0</v>
      </c>
      <c r="K99" s="142">
        <f>K100+K101</f>
        <v>0</v>
      </c>
    </row>
    <row r="100" spans="1:14" s="67" customFormat="1" ht="27.75" hidden="1" customHeight="1">
      <c r="A100" s="166" t="str">
        <f>'000'!A96</f>
        <v>Закупка товаров, работ, услуг в целях капитального ремонта государственного (муниципального) имущества</v>
      </c>
      <c r="B100" s="136">
        <v>933</v>
      </c>
      <c r="C100" s="140" t="s">
        <v>135</v>
      </c>
      <c r="D100" s="141" t="s">
        <v>58</v>
      </c>
      <c r="E100" s="141" t="s">
        <v>93</v>
      </c>
      <c r="F100" s="141" t="s">
        <v>62</v>
      </c>
      <c r="G100" s="141" t="s">
        <v>137</v>
      </c>
      <c r="H100" s="169" t="s">
        <v>131</v>
      </c>
      <c r="I100" s="142"/>
      <c r="J100" s="142"/>
      <c r="K100" s="142"/>
    </row>
    <row r="101" spans="1:14" s="67" customFormat="1" ht="29.25" customHeight="1">
      <c r="A101" s="93" t="str">
        <f>'000'!A97</f>
        <v>Прочая закупка товаров, работ и услуг для обеспечения государственных (муниципальных) нужд</v>
      </c>
      <c r="B101" s="168">
        <v>933</v>
      </c>
      <c r="C101" s="140" t="s">
        <v>135</v>
      </c>
      <c r="D101" s="140" t="s">
        <v>56</v>
      </c>
      <c r="E101" s="140" t="s">
        <v>93</v>
      </c>
      <c r="F101" s="140" t="s">
        <v>62</v>
      </c>
      <c r="G101" s="140" t="s">
        <v>138</v>
      </c>
      <c r="H101" s="140" t="s">
        <v>81</v>
      </c>
      <c r="I101" s="157">
        <f>'4'!H92</f>
        <v>0</v>
      </c>
      <c r="J101" s="157">
        <f>'4'!I92</f>
        <v>0</v>
      </c>
      <c r="K101" s="157">
        <f>'4'!J92</f>
        <v>0</v>
      </c>
    </row>
    <row r="102" spans="1:14" s="67" customFormat="1" ht="29.25" customHeight="1">
      <c r="A102" s="93" t="s">
        <v>136</v>
      </c>
      <c r="B102" s="168">
        <v>933</v>
      </c>
      <c r="C102" s="140" t="s">
        <v>135</v>
      </c>
      <c r="D102" s="140" t="s">
        <v>58</v>
      </c>
      <c r="E102" s="140"/>
      <c r="F102" s="140"/>
      <c r="G102" s="140"/>
      <c r="H102" s="140"/>
      <c r="I102" s="157">
        <f>I106+I107</f>
        <v>0</v>
      </c>
      <c r="J102" s="157">
        <f>J106+J107</f>
        <v>0</v>
      </c>
      <c r="K102" s="157">
        <f>K106+K107</f>
        <v>0</v>
      </c>
    </row>
    <row r="103" spans="1:14" s="67" customFormat="1" ht="29.25" customHeight="1">
      <c r="A103" s="93" t="s">
        <v>96</v>
      </c>
      <c r="B103" s="136">
        <v>933</v>
      </c>
      <c r="C103" s="82" t="s">
        <v>135</v>
      </c>
      <c r="D103" s="82" t="s">
        <v>58</v>
      </c>
      <c r="E103" s="82" t="s">
        <v>93</v>
      </c>
      <c r="F103" s="82" t="s">
        <v>61</v>
      </c>
      <c r="G103" s="82"/>
      <c r="H103" s="82"/>
      <c r="I103" s="151"/>
      <c r="J103" s="151"/>
      <c r="K103" s="151"/>
    </row>
    <row r="104" spans="1:14" s="67" customFormat="1" ht="29.25" customHeight="1">
      <c r="A104" s="93" t="s">
        <v>97</v>
      </c>
      <c r="B104" s="136">
        <v>933</v>
      </c>
      <c r="C104" s="82" t="s">
        <v>135</v>
      </c>
      <c r="D104" s="82" t="s">
        <v>58</v>
      </c>
      <c r="E104" s="82" t="s">
        <v>93</v>
      </c>
      <c r="F104" s="82" t="s">
        <v>62</v>
      </c>
      <c r="G104" s="82"/>
      <c r="H104" s="82"/>
      <c r="I104" s="151"/>
      <c r="J104" s="142"/>
      <c r="K104" s="142"/>
    </row>
    <row r="105" spans="1:14" s="67" customFormat="1" ht="29.25" customHeight="1">
      <c r="A105" s="93" t="s">
        <v>139</v>
      </c>
      <c r="B105" s="136">
        <v>933</v>
      </c>
      <c r="C105" s="82" t="s">
        <v>135</v>
      </c>
      <c r="D105" s="82" t="s">
        <v>58</v>
      </c>
      <c r="E105" s="82" t="s">
        <v>93</v>
      </c>
      <c r="F105" s="82" t="s">
        <v>62</v>
      </c>
      <c r="G105" s="82" t="s">
        <v>140</v>
      </c>
      <c r="H105" s="82"/>
      <c r="I105" s="151"/>
      <c r="J105" s="142"/>
      <c r="K105" s="142"/>
    </row>
    <row r="106" spans="1:14" s="67" customFormat="1" ht="29.25" customHeight="1">
      <c r="A106" s="93" t="s">
        <v>80</v>
      </c>
      <c r="B106" s="136">
        <v>933</v>
      </c>
      <c r="C106" s="82" t="s">
        <v>135</v>
      </c>
      <c r="D106" s="82" t="s">
        <v>58</v>
      </c>
      <c r="E106" s="82" t="s">
        <v>93</v>
      </c>
      <c r="F106" s="82" t="s">
        <v>62</v>
      </c>
      <c r="G106" s="82" t="s">
        <v>140</v>
      </c>
      <c r="H106" s="82" t="s">
        <v>81</v>
      </c>
      <c r="I106" s="151">
        <f>'4'!H97</f>
        <v>0</v>
      </c>
      <c r="J106" s="142"/>
      <c r="K106" s="142"/>
    </row>
    <row r="107" spans="1:14" s="67" customFormat="1" ht="29.25" customHeight="1">
      <c r="A107" s="93" t="s">
        <v>80</v>
      </c>
      <c r="B107" s="136">
        <v>933</v>
      </c>
      <c r="C107" s="82" t="s">
        <v>135</v>
      </c>
      <c r="D107" s="82" t="s">
        <v>58</v>
      </c>
      <c r="E107" s="82" t="s">
        <v>141</v>
      </c>
      <c r="F107" s="82" t="s">
        <v>62</v>
      </c>
      <c r="G107" s="82" t="s">
        <v>142</v>
      </c>
      <c r="H107" s="82" t="s">
        <v>81</v>
      </c>
      <c r="I107" s="151">
        <f>'4'!H98</f>
        <v>0</v>
      </c>
      <c r="J107" s="142"/>
      <c r="K107" s="142"/>
    </row>
    <row r="108" spans="1:14" s="71" customFormat="1" ht="15">
      <c r="A108" s="143" t="s">
        <v>143</v>
      </c>
      <c r="B108" s="144">
        <v>933</v>
      </c>
      <c r="C108" s="145" t="s">
        <v>135</v>
      </c>
      <c r="D108" s="145" t="s">
        <v>114</v>
      </c>
      <c r="E108" s="145"/>
      <c r="F108" s="145"/>
      <c r="G108" s="145"/>
      <c r="H108" s="145"/>
      <c r="I108" s="146">
        <f t="shared" ref="I108:K109" si="7">I109</f>
        <v>321.7</v>
      </c>
      <c r="J108" s="146">
        <f t="shared" si="7"/>
        <v>295.5</v>
      </c>
      <c r="K108" s="146">
        <f t="shared" si="7"/>
        <v>87.800000000000011</v>
      </c>
    </row>
    <row r="109" spans="1:14" ht="22.5">
      <c r="A109" s="147" t="s">
        <v>96</v>
      </c>
      <c r="B109" s="136">
        <v>933</v>
      </c>
      <c r="C109" s="82" t="s">
        <v>135</v>
      </c>
      <c r="D109" s="82" t="s">
        <v>114</v>
      </c>
      <c r="E109" s="82" t="s">
        <v>93</v>
      </c>
      <c r="F109" s="82" t="s">
        <v>61</v>
      </c>
      <c r="G109" s="82"/>
      <c r="H109" s="82"/>
      <c r="I109" s="148">
        <f t="shared" si="7"/>
        <v>321.7</v>
      </c>
      <c r="J109" s="148">
        <f t="shared" si="7"/>
        <v>295.5</v>
      </c>
      <c r="K109" s="148">
        <f t="shared" si="7"/>
        <v>87.800000000000011</v>
      </c>
      <c r="L109" s="39"/>
      <c r="M109" s="39"/>
      <c r="N109" s="39"/>
    </row>
    <row r="110" spans="1:14" ht="22.5">
      <c r="A110" s="149" t="s">
        <v>97</v>
      </c>
      <c r="B110" s="136">
        <v>933</v>
      </c>
      <c r="C110" s="140" t="s">
        <v>135</v>
      </c>
      <c r="D110" s="140" t="s">
        <v>114</v>
      </c>
      <c r="E110" s="140" t="s">
        <v>93</v>
      </c>
      <c r="F110" s="140" t="s">
        <v>62</v>
      </c>
      <c r="G110" s="140"/>
      <c r="H110" s="140"/>
      <c r="I110" s="148">
        <f>I111+I114+I117+I120</f>
        <v>321.7</v>
      </c>
      <c r="J110" s="148">
        <f>J111+J114+J117+J120</f>
        <v>295.5</v>
      </c>
      <c r="K110" s="148">
        <f>K111+K114+K117+K120</f>
        <v>87.800000000000011</v>
      </c>
      <c r="L110" s="39"/>
      <c r="M110" s="39"/>
      <c r="N110" s="39"/>
    </row>
    <row r="111" spans="1:14" ht="14.25" customHeight="1">
      <c r="A111" s="147" t="s">
        <v>144</v>
      </c>
      <c r="B111" s="136">
        <v>933</v>
      </c>
      <c r="C111" s="82" t="s">
        <v>135</v>
      </c>
      <c r="D111" s="82" t="s">
        <v>114</v>
      </c>
      <c r="E111" s="82" t="s">
        <v>93</v>
      </c>
      <c r="F111" s="82" t="s">
        <v>62</v>
      </c>
      <c r="G111" s="82" t="s">
        <v>145</v>
      </c>
      <c r="H111" s="82"/>
      <c r="I111" s="148">
        <f>I112+I113</f>
        <v>100</v>
      </c>
      <c r="J111" s="148">
        <f>J112+J113</f>
        <v>43.1</v>
      </c>
      <c r="K111" s="148">
        <f>K112+K113</f>
        <v>0</v>
      </c>
      <c r="L111" s="39"/>
      <c r="M111" s="39"/>
      <c r="N111" s="39"/>
    </row>
    <row r="112" spans="1:14" ht="24" hidden="1">
      <c r="A112" s="120" t="s">
        <v>130</v>
      </c>
      <c r="B112" s="136">
        <v>933</v>
      </c>
      <c r="C112" s="82" t="s">
        <v>135</v>
      </c>
      <c r="D112" s="82" t="s">
        <v>114</v>
      </c>
      <c r="E112" s="82" t="s">
        <v>93</v>
      </c>
      <c r="F112" s="82" t="s">
        <v>62</v>
      </c>
      <c r="G112" s="82" t="s">
        <v>145</v>
      </c>
      <c r="H112" s="82" t="s">
        <v>131</v>
      </c>
      <c r="I112" s="151"/>
      <c r="J112" s="151"/>
      <c r="K112" s="151"/>
      <c r="L112" s="39"/>
      <c r="M112" s="39"/>
      <c r="N112" s="39"/>
    </row>
    <row r="113" spans="1:14" ht="24">
      <c r="A113" s="120" t="s">
        <v>80</v>
      </c>
      <c r="B113" s="136">
        <v>933</v>
      </c>
      <c r="C113" s="82" t="s">
        <v>135</v>
      </c>
      <c r="D113" s="82" t="s">
        <v>114</v>
      </c>
      <c r="E113" s="82" t="s">
        <v>93</v>
      </c>
      <c r="F113" s="82" t="s">
        <v>62</v>
      </c>
      <c r="G113" s="82" t="s">
        <v>145</v>
      </c>
      <c r="H113" s="82" t="s">
        <v>81</v>
      </c>
      <c r="I113" s="151">
        <f>'4'!H104</f>
        <v>100</v>
      </c>
      <c r="J113" s="151">
        <f>'4'!I104</f>
        <v>43.1</v>
      </c>
      <c r="K113" s="151">
        <f>'4'!J104</f>
        <v>0</v>
      </c>
      <c r="L113" s="39"/>
      <c r="M113" s="39"/>
      <c r="N113" s="39"/>
    </row>
    <row r="114" spans="1:14" ht="0.75" customHeight="1">
      <c r="A114" s="147" t="s">
        <v>146</v>
      </c>
      <c r="B114" s="136">
        <v>933</v>
      </c>
      <c r="C114" s="82" t="s">
        <v>135</v>
      </c>
      <c r="D114" s="82" t="s">
        <v>114</v>
      </c>
      <c r="E114" s="82" t="s">
        <v>93</v>
      </c>
      <c r="F114" s="82" t="s">
        <v>62</v>
      </c>
      <c r="G114" s="82" t="s">
        <v>147</v>
      </c>
      <c r="H114" s="82"/>
      <c r="I114" s="148">
        <f>SUM(I115:I116)</f>
        <v>0</v>
      </c>
      <c r="J114" s="148">
        <f>SUM(J115:J116)</f>
        <v>0</v>
      </c>
      <c r="K114" s="148">
        <f>SUM(K115:K116)</f>
        <v>0</v>
      </c>
      <c r="L114" s="39"/>
      <c r="M114" s="39"/>
      <c r="N114" s="39"/>
    </row>
    <row r="115" spans="1:14" ht="24" hidden="1">
      <c r="A115" s="120" t="s">
        <v>130</v>
      </c>
      <c r="B115" s="136">
        <v>933</v>
      </c>
      <c r="C115" s="82" t="s">
        <v>135</v>
      </c>
      <c r="D115" s="82" t="s">
        <v>114</v>
      </c>
      <c r="E115" s="82" t="s">
        <v>93</v>
      </c>
      <c r="F115" s="82" t="s">
        <v>62</v>
      </c>
      <c r="G115" s="82" t="s">
        <v>147</v>
      </c>
      <c r="H115" s="82" t="s">
        <v>131</v>
      </c>
      <c r="I115" s="151"/>
      <c r="J115" s="151"/>
      <c r="K115" s="151"/>
      <c r="L115" s="39"/>
      <c r="M115" s="39"/>
      <c r="N115" s="39"/>
    </row>
    <row r="116" spans="1:14" ht="24" hidden="1">
      <c r="A116" s="120" t="s">
        <v>80</v>
      </c>
      <c r="B116" s="136">
        <v>933</v>
      </c>
      <c r="C116" s="82" t="s">
        <v>135</v>
      </c>
      <c r="D116" s="82" t="s">
        <v>114</v>
      </c>
      <c r="E116" s="82" t="s">
        <v>93</v>
      </c>
      <c r="F116" s="82" t="s">
        <v>62</v>
      </c>
      <c r="G116" s="82" t="s">
        <v>147</v>
      </c>
      <c r="H116" s="82" t="s">
        <v>81</v>
      </c>
      <c r="I116" s="151"/>
      <c r="J116" s="151"/>
      <c r="K116" s="151"/>
      <c r="L116" s="39"/>
      <c r="M116" s="39"/>
      <c r="N116" s="39"/>
    </row>
    <row r="117" spans="1:14" ht="15" hidden="1">
      <c r="A117" s="147" t="s">
        <v>148</v>
      </c>
      <c r="B117" s="136">
        <v>933</v>
      </c>
      <c r="C117" s="82" t="s">
        <v>135</v>
      </c>
      <c r="D117" s="82" t="s">
        <v>114</v>
      </c>
      <c r="E117" s="82" t="s">
        <v>93</v>
      </c>
      <c r="F117" s="82" t="s">
        <v>62</v>
      </c>
      <c r="G117" s="82" t="s">
        <v>149</v>
      </c>
      <c r="H117" s="82"/>
      <c r="I117" s="148">
        <f>SUM(I118:I119)</f>
        <v>0</v>
      </c>
      <c r="J117" s="148">
        <f>SUM(J118:J119)</f>
        <v>0</v>
      </c>
      <c r="K117" s="148">
        <f>SUM(K118:K119)</f>
        <v>0</v>
      </c>
      <c r="L117" s="39"/>
      <c r="M117" s="39"/>
      <c r="N117" s="39"/>
    </row>
    <row r="118" spans="1:14" ht="24" hidden="1">
      <c r="A118" s="120" t="s">
        <v>130</v>
      </c>
      <c r="B118" s="136">
        <v>933</v>
      </c>
      <c r="C118" s="82" t="s">
        <v>135</v>
      </c>
      <c r="D118" s="82" t="s">
        <v>114</v>
      </c>
      <c r="E118" s="82" t="s">
        <v>93</v>
      </c>
      <c r="F118" s="82" t="s">
        <v>62</v>
      </c>
      <c r="G118" s="82" t="s">
        <v>149</v>
      </c>
      <c r="H118" s="82" t="s">
        <v>131</v>
      </c>
      <c r="I118" s="151"/>
      <c r="J118" s="151"/>
      <c r="K118" s="151"/>
      <c r="L118" s="39"/>
      <c r="M118" s="39"/>
      <c r="N118" s="39"/>
    </row>
    <row r="119" spans="1:14" ht="24" hidden="1">
      <c r="A119" s="120" t="s">
        <v>80</v>
      </c>
      <c r="B119" s="136">
        <v>933</v>
      </c>
      <c r="C119" s="82" t="s">
        <v>135</v>
      </c>
      <c r="D119" s="82" t="s">
        <v>114</v>
      </c>
      <c r="E119" s="82" t="s">
        <v>93</v>
      </c>
      <c r="F119" s="82" t="s">
        <v>62</v>
      </c>
      <c r="G119" s="82" t="s">
        <v>149</v>
      </c>
      <c r="H119" s="82" t="s">
        <v>81</v>
      </c>
      <c r="I119" s="151"/>
      <c r="J119" s="151"/>
      <c r="K119" s="151"/>
      <c r="L119" s="39"/>
      <c r="M119" s="39"/>
      <c r="N119" s="39"/>
    </row>
    <row r="120" spans="1:14" ht="23.25" customHeight="1">
      <c r="A120" s="147" t="s">
        <v>150</v>
      </c>
      <c r="B120" s="136">
        <v>933</v>
      </c>
      <c r="C120" s="82" t="s">
        <v>135</v>
      </c>
      <c r="D120" s="82" t="s">
        <v>114</v>
      </c>
      <c r="E120" s="82" t="s">
        <v>93</v>
      </c>
      <c r="F120" s="82" t="s">
        <v>62</v>
      </c>
      <c r="G120" s="82" t="s">
        <v>151</v>
      </c>
      <c r="H120" s="82"/>
      <c r="I120" s="148">
        <f>SUM(I121:I138)</f>
        <v>221.7</v>
      </c>
      <c r="J120" s="148">
        <f>SUM(J121:J138)</f>
        <v>252.4</v>
      </c>
      <c r="K120" s="148">
        <f>SUM(K121:K138)</f>
        <v>87.800000000000011</v>
      </c>
      <c r="L120" s="39"/>
      <c r="M120" s="39"/>
      <c r="N120" s="39"/>
    </row>
    <row r="121" spans="1:14" ht="24" hidden="1">
      <c r="A121" s="120" t="s">
        <v>130</v>
      </c>
      <c r="B121" s="136">
        <v>933</v>
      </c>
      <c r="C121" s="82" t="s">
        <v>135</v>
      </c>
      <c r="D121" s="82" t="s">
        <v>114</v>
      </c>
      <c r="E121" s="82" t="s">
        <v>93</v>
      </c>
      <c r="F121" s="82" t="s">
        <v>62</v>
      </c>
      <c r="G121" s="82" t="s">
        <v>151</v>
      </c>
      <c r="H121" s="82" t="s">
        <v>131</v>
      </c>
      <c r="I121" s="151"/>
      <c r="J121" s="151"/>
      <c r="K121" s="151"/>
      <c r="L121" s="39"/>
      <c r="M121" s="39"/>
      <c r="N121" s="39"/>
    </row>
    <row r="122" spans="1:14" ht="23.25" customHeight="1">
      <c r="A122" s="120" t="s">
        <v>80</v>
      </c>
      <c r="B122" s="136">
        <v>933</v>
      </c>
      <c r="C122" s="82" t="s">
        <v>135</v>
      </c>
      <c r="D122" s="82" t="s">
        <v>114</v>
      </c>
      <c r="E122" s="82" t="s">
        <v>93</v>
      </c>
      <c r="F122" s="82" t="s">
        <v>62</v>
      </c>
      <c r="G122" s="82" t="s">
        <v>151</v>
      </c>
      <c r="H122" s="82" t="s">
        <v>81</v>
      </c>
      <c r="I122" s="151">
        <f>'4'!H113</f>
        <v>221.7</v>
      </c>
      <c r="J122" s="151">
        <f>'4'!I113</f>
        <v>252.4</v>
      </c>
      <c r="K122" s="151">
        <f>'4'!J113</f>
        <v>87.800000000000011</v>
      </c>
      <c r="L122" s="39"/>
      <c r="M122" s="39"/>
      <c r="N122" s="39"/>
    </row>
    <row r="123" spans="1:14" ht="21.75">
      <c r="A123" s="120" t="s">
        <v>80</v>
      </c>
      <c r="B123" s="136">
        <v>933</v>
      </c>
      <c r="C123" s="82" t="s">
        <v>135</v>
      </c>
      <c r="D123" s="82" t="s">
        <v>114</v>
      </c>
      <c r="E123" s="82" t="s">
        <v>93</v>
      </c>
      <c r="F123" s="82" t="s">
        <v>62</v>
      </c>
      <c r="G123" s="82" t="s">
        <v>152</v>
      </c>
      <c r="H123" s="82"/>
      <c r="I123" s="151"/>
      <c r="J123" s="151">
        <f>'000'!J113</f>
        <v>0</v>
      </c>
      <c r="K123" s="151">
        <f>'000'!K113</f>
        <v>0</v>
      </c>
      <c r="L123" s="39"/>
      <c r="M123" s="39"/>
      <c r="N123" s="39"/>
    </row>
    <row r="124" spans="1:14" ht="23.25" customHeight="1">
      <c r="A124" s="120" t="s">
        <v>80</v>
      </c>
      <c r="B124" s="136">
        <v>933</v>
      </c>
      <c r="C124" s="82" t="s">
        <v>135</v>
      </c>
      <c r="D124" s="82" t="s">
        <v>114</v>
      </c>
      <c r="E124" s="82" t="s">
        <v>93</v>
      </c>
      <c r="F124" s="82" t="s">
        <v>62</v>
      </c>
      <c r="G124" s="82" t="s">
        <v>152</v>
      </c>
      <c r="H124" s="82" t="s">
        <v>81</v>
      </c>
      <c r="I124" s="151">
        <f>'4'!H115</f>
        <v>0</v>
      </c>
      <c r="J124" s="151">
        <f>'000'!J114</f>
        <v>0</v>
      </c>
      <c r="K124" s="151">
        <f>'000'!K114</f>
        <v>0</v>
      </c>
      <c r="L124" s="39"/>
      <c r="M124" s="39"/>
      <c r="N124" s="39"/>
    </row>
    <row r="125" spans="1:14" hidden="1">
      <c r="A125" s="120" t="str">
        <f>'000'!A115</f>
        <v>Благоустройство</v>
      </c>
      <c r="B125" s="136">
        <v>933</v>
      </c>
      <c r="C125" s="82" t="s">
        <v>135</v>
      </c>
      <c r="D125" s="82" t="s">
        <v>114</v>
      </c>
      <c r="E125" s="82" t="s">
        <v>93</v>
      </c>
      <c r="F125" s="82" t="s">
        <v>62</v>
      </c>
      <c r="G125" s="82" t="s">
        <v>94</v>
      </c>
      <c r="H125" s="82"/>
      <c r="I125" s="151">
        <f>I126</f>
        <v>0</v>
      </c>
      <c r="J125" s="151">
        <f>J126</f>
        <v>0</v>
      </c>
      <c r="K125" s="151">
        <f>K126</f>
        <v>0</v>
      </c>
      <c r="L125" s="39"/>
      <c r="M125" s="39"/>
      <c r="N125" s="39"/>
    </row>
    <row r="126" spans="1:14" ht="24" hidden="1" customHeight="1">
      <c r="A126" s="120" t="str">
        <f>'000'!A116</f>
        <v>Прочая закупка товаров, работ и услуг для обеспечения государственных (муниципальных) нужд</v>
      </c>
      <c r="B126" s="136">
        <v>933</v>
      </c>
      <c r="C126" s="82" t="s">
        <v>135</v>
      </c>
      <c r="D126" s="82" t="s">
        <v>114</v>
      </c>
      <c r="E126" s="82" t="s">
        <v>93</v>
      </c>
      <c r="F126" s="82" t="s">
        <v>62</v>
      </c>
      <c r="G126" s="82" t="s">
        <v>94</v>
      </c>
      <c r="H126" s="82" t="s">
        <v>81</v>
      </c>
      <c r="I126" s="151">
        <f>'000'!I116</f>
        <v>0</v>
      </c>
      <c r="J126" s="151">
        <f>'000'!J116</f>
        <v>0</v>
      </c>
      <c r="K126" s="151">
        <f>'000'!K116</f>
        <v>0</v>
      </c>
      <c r="L126" s="39"/>
      <c r="M126" s="39"/>
      <c r="N126" s="39"/>
    </row>
    <row r="127" spans="1:14" s="67" customFormat="1" ht="16.5" hidden="1" customHeight="1">
      <c r="A127" s="166" t="s">
        <v>153</v>
      </c>
      <c r="B127" s="136">
        <v>933</v>
      </c>
      <c r="C127" s="140" t="s">
        <v>154</v>
      </c>
      <c r="D127" s="141"/>
      <c r="E127" s="141"/>
      <c r="F127" s="141"/>
      <c r="G127" s="141"/>
      <c r="H127" s="141"/>
      <c r="I127" s="142">
        <f t="shared" ref="I127:K129" si="8">I128</f>
        <v>0</v>
      </c>
      <c r="J127" s="142">
        <f t="shared" si="8"/>
        <v>0</v>
      </c>
      <c r="K127" s="142">
        <f t="shared" si="8"/>
        <v>0</v>
      </c>
    </row>
    <row r="128" spans="1:14" s="71" customFormat="1" ht="15" hidden="1" customHeight="1">
      <c r="A128" s="147" t="s">
        <v>155</v>
      </c>
      <c r="B128" s="136">
        <v>933</v>
      </c>
      <c r="C128" s="82" t="s">
        <v>154</v>
      </c>
      <c r="D128" s="82" t="s">
        <v>56</v>
      </c>
      <c r="E128" s="82"/>
      <c r="F128" s="82"/>
      <c r="G128" s="82"/>
      <c r="H128" s="82"/>
      <c r="I128" s="148">
        <f t="shared" si="8"/>
        <v>0</v>
      </c>
      <c r="J128" s="148">
        <f t="shared" si="8"/>
        <v>0</v>
      </c>
      <c r="K128" s="148">
        <f t="shared" si="8"/>
        <v>0</v>
      </c>
    </row>
    <row r="129" spans="1:14" ht="22.5" hidden="1">
      <c r="A129" s="147" t="s">
        <v>96</v>
      </c>
      <c r="B129" s="136">
        <v>933</v>
      </c>
      <c r="C129" s="82" t="s">
        <v>154</v>
      </c>
      <c r="D129" s="82" t="s">
        <v>56</v>
      </c>
      <c r="E129" s="82" t="s">
        <v>93</v>
      </c>
      <c r="F129" s="82" t="s">
        <v>61</v>
      </c>
      <c r="G129" s="82"/>
      <c r="H129" s="82"/>
      <c r="I129" s="148">
        <f t="shared" si="8"/>
        <v>0</v>
      </c>
      <c r="J129" s="148">
        <f t="shared" si="8"/>
        <v>0</v>
      </c>
      <c r="K129" s="148">
        <f t="shared" si="8"/>
        <v>0</v>
      </c>
      <c r="L129" s="39"/>
      <c r="M129" s="39"/>
      <c r="N129" s="39"/>
    </row>
    <row r="130" spans="1:14" ht="22.5" hidden="1">
      <c r="A130" s="149" t="s">
        <v>97</v>
      </c>
      <c r="B130" s="136">
        <v>933</v>
      </c>
      <c r="C130" s="140" t="s">
        <v>154</v>
      </c>
      <c r="D130" s="140" t="s">
        <v>56</v>
      </c>
      <c r="E130" s="140" t="s">
        <v>93</v>
      </c>
      <c r="F130" s="140" t="s">
        <v>62</v>
      </c>
      <c r="G130" s="140"/>
      <c r="H130" s="140"/>
      <c r="I130" s="148">
        <f>I132+I133</f>
        <v>0</v>
      </c>
      <c r="J130" s="148">
        <f>J132+J133</f>
        <v>0</v>
      </c>
      <c r="K130" s="148">
        <f>K132+K133</f>
        <v>0</v>
      </c>
      <c r="L130" s="39"/>
      <c r="M130" s="39"/>
      <c r="N130" s="39"/>
    </row>
    <row r="131" spans="1:14" ht="31.5" hidden="1">
      <c r="A131" s="147" t="s">
        <v>156</v>
      </c>
      <c r="B131" s="136">
        <v>933</v>
      </c>
      <c r="C131" s="140"/>
      <c r="D131" s="140"/>
      <c r="E131" s="140"/>
      <c r="F131" s="140"/>
      <c r="G131" s="140"/>
      <c r="H131" s="140"/>
      <c r="I131" s="148"/>
      <c r="J131" s="148"/>
      <c r="K131" s="148"/>
      <c r="L131" s="39"/>
      <c r="M131" s="39"/>
      <c r="N131" s="39"/>
    </row>
    <row r="132" spans="1:14" ht="24" hidden="1">
      <c r="A132" s="147" t="s">
        <v>189</v>
      </c>
      <c r="B132" s="136">
        <v>933</v>
      </c>
      <c r="C132" s="82" t="s">
        <v>154</v>
      </c>
      <c r="D132" s="82" t="s">
        <v>56</v>
      </c>
      <c r="E132" s="82" t="s">
        <v>93</v>
      </c>
      <c r="F132" s="82" t="s">
        <v>62</v>
      </c>
      <c r="G132" s="82" t="s">
        <v>157</v>
      </c>
      <c r="H132" s="82"/>
      <c r="I132" s="151">
        <f>'000'!I121</f>
        <v>0</v>
      </c>
      <c r="J132" s="151">
        <f>'000'!J121</f>
        <v>0</v>
      </c>
      <c r="K132" s="151">
        <f>'000'!K121</f>
        <v>0</v>
      </c>
      <c r="L132" s="39"/>
      <c r="M132" s="39"/>
      <c r="N132" s="39"/>
    </row>
    <row r="133" spans="1:14" ht="21" hidden="1">
      <c r="A133" s="147" t="s">
        <v>159</v>
      </c>
      <c r="B133" s="136">
        <v>933</v>
      </c>
      <c r="C133" s="82" t="s">
        <v>154</v>
      </c>
      <c r="D133" s="82" t="s">
        <v>56</v>
      </c>
      <c r="E133" s="82"/>
      <c r="F133" s="82"/>
      <c r="G133" s="82"/>
      <c r="H133" s="82"/>
      <c r="I133" s="157">
        <f t="shared" ref="I133:K134" si="9">I134</f>
        <v>0</v>
      </c>
      <c r="J133" s="157">
        <f t="shared" si="9"/>
        <v>0</v>
      </c>
      <c r="K133" s="157">
        <f t="shared" si="9"/>
        <v>0</v>
      </c>
      <c r="L133" s="39"/>
      <c r="M133" s="39"/>
      <c r="N133" s="39"/>
    </row>
    <row r="134" spans="1:14" s="150" customFormat="1" ht="36" hidden="1">
      <c r="A134" s="120" t="s">
        <v>160</v>
      </c>
      <c r="B134" s="136">
        <v>933</v>
      </c>
      <c r="C134" s="82" t="s">
        <v>154</v>
      </c>
      <c r="D134" s="82" t="s">
        <v>56</v>
      </c>
      <c r="E134" s="82" t="s">
        <v>93</v>
      </c>
      <c r="F134" s="82" t="s">
        <v>62</v>
      </c>
      <c r="G134" s="82" t="s">
        <v>77</v>
      </c>
      <c r="H134" s="82"/>
      <c r="I134" s="151">
        <f t="shared" si="9"/>
        <v>0</v>
      </c>
      <c r="J134" s="151">
        <f t="shared" si="9"/>
        <v>0</v>
      </c>
      <c r="K134" s="151">
        <f t="shared" si="9"/>
        <v>0</v>
      </c>
    </row>
    <row r="135" spans="1:14" ht="38.25" hidden="1" customHeight="1">
      <c r="A135" s="155" t="s">
        <v>73</v>
      </c>
      <c r="B135" s="136">
        <v>933</v>
      </c>
      <c r="C135" s="82" t="s">
        <v>154</v>
      </c>
      <c r="D135" s="82" t="s">
        <v>56</v>
      </c>
      <c r="E135" s="82" t="s">
        <v>93</v>
      </c>
      <c r="F135" s="82" t="s">
        <v>62</v>
      </c>
      <c r="G135" s="82" t="s">
        <v>77</v>
      </c>
      <c r="H135" s="82" t="s">
        <v>158</v>
      </c>
      <c r="I135" s="151">
        <f>'000'!I124</f>
        <v>0</v>
      </c>
      <c r="J135" s="151">
        <f>'000'!J124</f>
        <v>0</v>
      </c>
      <c r="K135" s="151">
        <f>'000'!K124</f>
        <v>0</v>
      </c>
      <c r="L135" s="39"/>
      <c r="M135" s="39"/>
      <c r="N135" s="39"/>
    </row>
    <row r="136" spans="1:14" hidden="1">
      <c r="A136" s="166" t="s">
        <v>163</v>
      </c>
      <c r="B136" s="136">
        <v>933</v>
      </c>
      <c r="C136" s="82"/>
      <c r="D136" s="82"/>
      <c r="E136" s="82"/>
      <c r="F136" s="82"/>
      <c r="G136" s="82"/>
      <c r="H136" s="82"/>
      <c r="I136" s="151"/>
      <c r="J136" s="151"/>
      <c r="K136" s="151"/>
      <c r="L136" s="39"/>
      <c r="M136" s="39"/>
      <c r="N136" s="39"/>
    </row>
    <row r="137" spans="1:14" ht="24">
      <c r="A137" s="120" t="s">
        <v>80</v>
      </c>
      <c r="B137" s="136">
        <v>933</v>
      </c>
      <c r="C137" s="82" t="s">
        <v>135</v>
      </c>
      <c r="D137" s="82" t="s">
        <v>114</v>
      </c>
      <c r="E137" s="82" t="s">
        <v>93</v>
      </c>
      <c r="F137" s="82" t="s">
        <v>62</v>
      </c>
      <c r="G137" s="82" t="s">
        <v>95</v>
      </c>
      <c r="H137" s="82" t="s">
        <v>81</v>
      </c>
      <c r="I137" s="83">
        <f>'4'!H117</f>
        <v>0</v>
      </c>
      <c r="J137" s="151"/>
      <c r="K137" s="151"/>
      <c r="L137" s="39"/>
      <c r="M137" s="39"/>
      <c r="N137" s="39"/>
    </row>
    <row r="138" spans="1:14" ht="24">
      <c r="A138" s="120" t="s">
        <v>80</v>
      </c>
      <c r="B138" s="136">
        <v>933</v>
      </c>
      <c r="C138" s="82" t="s">
        <v>135</v>
      </c>
      <c r="D138" s="82" t="s">
        <v>114</v>
      </c>
      <c r="E138" s="82" t="s">
        <v>161</v>
      </c>
      <c r="F138" s="82" t="s">
        <v>72</v>
      </c>
      <c r="G138" s="82" t="s">
        <v>162</v>
      </c>
      <c r="H138" s="82" t="s">
        <v>81</v>
      </c>
      <c r="I138" s="83">
        <f>'4'!H125</f>
        <v>0</v>
      </c>
      <c r="J138" s="151"/>
      <c r="K138" s="151"/>
      <c r="L138" s="39"/>
      <c r="M138" s="39"/>
      <c r="N138" s="39"/>
    </row>
    <row r="139" spans="1:14" s="67" customFormat="1" ht="15">
      <c r="A139" s="161" t="s">
        <v>163</v>
      </c>
      <c r="B139" s="144">
        <v>933</v>
      </c>
      <c r="C139" s="145" t="s">
        <v>164</v>
      </c>
      <c r="D139" s="145"/>
      <c r="E139" s="145"/>
      <c r="F139" s="145"/>
      <c r="G139" s="145"/>
      <c r="H139" s="145"/>
      <c r="I139" s="159">
        <f t="shared" ref="I139:K143" si="10">I140</f>
        <v>172.1</v>
      </c>
      <c r="J139" s="165">
        <f t="shared" si="10"/>
        <v>178.1</v>
      </c>
      <c r="K139" s="165">
        <f t="shared" si="10"/>
        <v>184.5</v>
      </c>
    </row>
    <row r="140" spans="1:14" s="71" customFormat="1" ht="33" customHeight="1">
      <c r="A140" s="120" t="s">
        <v>165</v>
      </c>
      <c r="B140" s="136">
        <v>933</v>
      </c>
      <c r="C140" s="82" t="s">
        <v>164</v>
      </c>
      <c r="D140" s="82" t="s">
        <v>56</v>
      </c>
      <c r="E140" s="82"/>
      <c r="F140" s="82"/>
      <c r="G140" s="82"/>
      <c r="H140" s="82"/>
      <c r="I140" s="151">
        <f t="shared" si="10"/>
        <v>172.1</v>
      </c>
      <c r="J140" s="151">
        <f t="shared" si="10"/>
        <v>178.1</v>
      </c>
      <c r="K140" s="151">
        <f t="shared" si="10"/>
        <v>184.5</v>
      </c>
    </row>
    <row r="141" spans="1:14" ht="30.75" customHeight="1">
      <c r="A141" s="120" t="s">
        <v>96</v>
      </c>
      <c r="B141" s="136">
        <v>933</v>
      </c>
      <c r="C141" s="82" t="s">
        <v>164</v>
      </c>
      <c r="D141" s="82" t="s">
        <v>56</v>
      </c>
      <c r="E141" s="82" t="s">
        <v>93</v>
      </c>
      <c r="F141" s="82" t="s">
        <v>61</v>
      </c>
      <c r="G141" s="82"/>
      <c r="H141" s="82"/>
      <c r="I141" s="151">
        <f t="shared" si="10"/>
        <v>172.1</v>
      </c>
      <c r="J141" s="151">
        <f t="shared" si="10"/>
        <v>178.1</v>
      </c>
      <c r="K141" s="151">
        <f t="shared" si="10"/>
        <v>184.5</v>
      </c>
      <c r="L141" s="39"/>
      <c r="M141" s="39"/>
      <c r="N141" s="39"/>
    </row>
    <row r="142" spans="1:14" ht="24.75" customHeight="1">
      <c r="A142" s="120" t="s">
        <v>97</v>
      </c>
      <c r="B142" s="136">
        <v>933</v>
      </c>
      <c r="C142" s="82" t="s">
        <v>164</v>
      </c>
      <c r="D142" s="82" t="s">
        <v>56</v>
      </c>
      <c r="E142" s="82" t="s">
        <v>93</v>
      </c>
      <c r="F142" s="82" t="s">
        <v>62</v>
      </c>
      <c r="G142" s="82"/>
      <c r="H142" s="82"/>
      <c r="I142" s="151">
        <f t="shared" si="10"/>
        <v>172.1</v>
      </c>
      <c r="J142" s="151">
        <f t="shared" si="10"/>
        <v>178.1</v>
      </c>
      <c r="K142" s="151">
        <f t="shared" si="10"/>
        <v>184.5</v>
      </c>
      <c r="L142" s="39"/>
      <c r="M142" s="39"/>
      <c r="N142" s="39"/>
    </row>
    <row r="143" spans="1:14" ht="23.25" customHeight="1">
      <c r="A143" s="120" t="s">
        <v>166</v>
      </c>
      <c r="B143" s="136">
        <v>933</v>
      </c>
      <c r="C143" s="82" t="s">
        <v>164</v>
      </c>
      <c r="D143" s="82" t="s">
        <v>56</v>
      </c>
      <c r="E143" s="82" t="s">
        <v>93</v>
      </c>
      <c r="F143" s="82" t="s">
        <v>62</v>
      </c>
      <c r="G143" s="82" t="s">
        <v>167</v>
      </c>
      <c r="H143" s="82"/>
      <c r="I143" s="151">
        <f t="shared" si="10"/>
        <v>172.1</v>
      </c>
      <c r="J143" s="151">
        <f t="shared" si="10"/>
        <v>178.1</v>
      </c>
      <c r="K143" s="151">
        <f t="shared" si="10"/>
        <v>184.5</v>
      </c>
      <c r="L143" s="39"/>
      <c r="M143" s="39"/>
      <c r="N143" s="39"/>
    </row>
    <row r="144" spans="1:14" ht="30.75" customHeight="1">
      <c r="A144" s="166" t="s">
        <v>168</v>
      </c>
      <c r="B144" s="168">
        <v>933</v>
      </c>
      <c r="C144" s="140" t="s">
        <v>164</v>
      </c>
      <c r="D144" s="140" t="s">
        <v>56</v>
      </c>
      <c r="E144" s="140" t="s">
        <v>93</v>
      </c>
      <c r="F144" s="140" t="s">
        <v>62</v>
      </c>
      <c r="G144" s="140" t="s">
        <v>167</v>
      </c>
      <c r="H144" s="140"/>
      <c r="I144" s="157">
        <f>I145+I146</f>
        <v>172.1</v>
      </c>
      <c r="J144" s="157">
        <f>J145+J146</f>
        <v>178.1</v>
      </c>
      <c r="K144" s="157">
        <f>K145+K146</f>
        <v>184.5</v>
      </c>
      <c r="L144" s="39"/>
      <c r="M144" s="39"/>
      <c r="N144" s="39"/>
    </row>
    <row r="145" spans="1:14" ht="24">
      <c r="A145" s="120" t="s">
        <v>169</v>
      </c>
      <c r="B145" s="136">
        <v>933</v>
      </c>
      <c r="C145" s="82" t="s">
        <v>164</v>
      </c>
      <c r="D145" s="82" t="s">
        <v>56</v>
      </c>
      <c r="E145" s="82" t="s">
        <v>93</v>
      </c>
      <c r="F145" s="82" t="s">
        <v>62</v>
      </c>
      <c r="G145" s="82" t="s">
        <v>167</v>
      </c>
      <c r="H145" s="82" t="s">
        <v>170</v>
      </c>
      <c r="I145" s="151">
        <f>'4'!H132</f>
        <v>172.1</v>
      </c>
      <c r="J145" s="151">
        <f>'4'!I132</f>
        <v>178.1</v>
      </c>
      <c r="K145" s="151">
        <f>'4'!J132</f>
        <v>184.5</v>
      </c>
      <c r="L145" s="39"/>
      <c r="M145" s="39"/>
      <c r="N145" s="39"/>
    </row>
    <row r="146" spans="1:14" s="67" customFormat="1" ht="24">
      <c r="A146" s="120" t="s">
        <v>169</v>
      </c>
      <c r="B146" s="136">
        <v>933</v>
      </c>
      <c r="C146" s="82" t="s">
        <v>164</v>
      </c>
      <c r="D146" s="82" t="s">
        <v>56</v>
      </c>
      <c r="E146" s="82" t="s">
        <v>93</v>
      </c>
      <c r="F146" s="82" t="s">
        <v>62</v>
      </c>
      <c r="G146" s="82" t="s">
        <v>95</v>
      </c>
      <c r="H146" s="82" t="s">
        <v>170</v>
      </c>
      <c r="I146" s="151">
        <f>'4'!H133</f>
        <v>0</v>
      </c>
      <c r="J146" s="151">
        <f>'4'!I133</f>
        <v>0</v>
      </c>
      <c r="K146" s="151">
        <f>'4'!J133</f>
        <v>0</v>
      </c>
    </row>
    <row r="147" spans="1:14" s="71" customFormat="1" ht="15">
      <c r="A147" s="161" t="s">
        <v>171</v>
      </c>
      <c r="B147" s="144">
        <v>933</v>
      </c>
      <c r="C147" s="163" t="s">
        <v>109</v>
      </c>
      <c r="D147" s="163"/>
      <c r="E147" s="163"/>
      <c r="F147" s="163"/>
      <c r="G147" s="163"/>
      <c r="H147" s="163"/>
      <c r="I147" s="159">
        <f>I148</f>
        <v>2.6</v>
      </c>
      <c r="J147" s="159">
        <f t="shared" ref="J147:K151" si="11">J148</f>
        <v>2.6</v>
      </c>
      <c r="K147" s="159">
        <f t="shared" si="11"/>
        <v>2.6</v>
      </c>
    </row>
    <row r="148" spans="1:14" ht="22.5">
      <c r="A148" s="120" t="s">
        <v>172</v>
      </c>
      <c r="B148" s="136">
        <v>933</v>
      </c>
      <c r="C148" s="82" t="s">
        <v>109</v>
      </c>
      <c r="D148" s="82" t="s">
        <v>56</v>
      </c>
      <c r="E148" s="82"/>
      <c r="F148" s="82"/>
      <c r="G148" s="82"/>
      <c r="H148" s="82"/>
      <c r="I148" s="151">
        <f>I149</f>
        <v>2.6</v>
      </c>
      <c r="J148" s="151">
        <f t="shared" si="11"/>
        <v>2.6</v>
      </c>
      <c r="K148" s="151">
        <f t="shared" si="11"/>
        <v>2.6</v>
      </c>
      <c r="L148" s="39"/>
      <c r="M148" s="39"/>
      <c r="N148" s="39"/>
    </row>
    <row r="149" spans="1:14" ht="22.5">
      <c r="A149" s="120" t="s">
        <v>96</v>
      </c>
      <c r="B149" s="136">
        <v>933</v>
      </c>
      <c r="C149" s="82" t="s">
        <v>109</v>
      </c>
      <c r="D149" s="82" t="s">
        <v>56</v>
      </c>
      <c r="E149" s="82" t="s">
        <v>93</v>
      </c>
      <c r="F149" s="82" t="s">
        <v>61</v>
      </c>
      <c r="G149" s="82"/>
      <c r="H149" s="82"/>
      <c r="I149" s="151">
        <f>I150</f>
        <v>2.6</v>
      </c>
      <c r="J149" s="151">
        <f t="shared" si="11"/>
        <v>2.6</v>
      </c>
      <c r="K149" s="151">
        <f t="shared" si="11"/>
        <v>2.6</v>
      </c>
      <c r="L149" s="39"/>
      <c r="M149" s="39"/>
      <c r="N149" s="39"/>
    </row>
    <row r="150" spans="1:14" ht="22.5">
      <c r="A150" s="120" t="s">
        <v>97</v>
      </c>
      <c r="B150" s="136">
        <v>933</v>
      </c>
      <c r="C150" s="82" t="s">
        <v>109</v>
      </c>
      <c r="D150" s="82" t="s">
        <v>56</v>
      </c>
      <c r="E150" s="82" t="s">
        <v>93</v>
      </c>
      <c r="F150" s="82" t="s">
        <v>62</v>
      </c>
      <c r="G150" s="82"/>
      <c r="H150" s="82"/>
      <c r="I150" s="151">
        <f>I151</f>
        <v>2.6</v>
      </c>
      <c r="J150" s="151">
        <f t="shared" si="11"/>
        <v>2.6</v>
      </c>
      <c r="K150" s="151">
        <f t="shared" si="11"/>
        <v>2.6</v>
      </c>
      <c r="L150" s="39"/>
      <c r="M150" s="39"/>
      <c r="N150" s="39"/>
    </row>
    <row r="151" spans="1:14">
      <c r="A151" s="120" t="s">
        <v>173</v>
      </c>
      <c r="B151" s="136">
        <v>933</v>
      </c>
      <c r="C151" s="82" t="s">
        <v>109</v>
      </c>
      <c r="D151" s="82" t="s">
        <v>56</v>
      </c>
      <c r="E151" s="82" t="s">
        <v>93</v>
      </c>
      <c r="F151" s="82" t="s">
        <v>62</v>
      </c>
      <c r="G151" s="82" t="s">
        <v>174</v>
      </c>
      <c r="H151" s="82"/>
      <c r="I151" s="151">
        <f>I152</f>
        <v>2.6</v>
      </c>
      <c r="J151" s="151">
        <f t="shared" si="11"/>
        <v>2.6</v>
      </c>
      <c r="K151" s="151">
        <f t="shared" si="11"/>
        <v>2.6</v>
      </c>
      <c r="L151" s="39"/>
      <c r="M151" s="39"/>
      <c r="N151" s="39"/>
    </row>
    <row r="152" spans="1:14">
      <c r="A152" s="120" t="s">
        <v>175</v>
      </c>
      <c r="B152" s="136">
        <v>933</v>
      </c>
      <c r="C152" s="82" t="s">
        <v>109</v>
      </c>
      <c r="D152" s="82" t="s">
        <v>56</v>
      </c>
      <c r="E152" s="82" t="s">
        <v>93</v>
      </c>
      <c r="F152" s="82" t="s">
        <v>62</v>
      </c>
      <c r="G152" s="82" t="s">
        <v>174</v>
      </c>
      <c r="H152" s="82" t="s">
        <v>176</v>
      </c>
      <c r="I152" s="151">
        <f>'4'!H139</f>
        <v>2.6</v>
      </c>
      <c r="J152" s="151">
        <f>'4'!I139</f>
        <v>2.6</v>
      </c>
      <c r="K152" s="151">
        <f>'4'!J139</f>
        <v>2.6</v>
      </c>
    </row>
    <row r="153" spans="1:14">
      <c r="A153" s="120"/>
      <c r="B153" s="136">
        <v>933</v>
      </c>
      <c r="C153" s="121"/>
      <c r="D153" s="82"/>
      <c r="E153" s="82"/>
      <c r="F153" s="82"/>
      <c r="G153" s="82"/>
      <c r="H153" s="82"/>
      <c r="I153" s="122"/>
      <c r="J153" s="170"/>
      <c r="K153" s="170"/>
    </row>
    <row r="154" spans="1:14">
      <c r="H154" s="38"/>
      <c r="I154" s="39"/>
    </row>
  </sheetData>
  <sheetProtection selectLockedCells="1" selectUnlockedCells="1"/>
  <mergeCells count="4">
    <mergeCell ref="A6:I6"/>
    <mergeCell ref="K6:M6"/>
    <mergeCell ref="E8:G8"/>
    <mergeCell ref="G2:K2"/>
  </mergeCells>
  <conditionalFormatting sqref="C74:H74 B75:H77 A74:A82 C78:H82 A64:A72 C64:H70 H18 A128:A130 H46 A108:A126 C12:H17 A12:A17 C72:H72 A24:A62 C24:H45 C47:H61 A85:A95 C85:H97 A137:A152 C128:H136 C101:H126 C62:F62 H62">
    <cfRule type="expression" dxfId="86" priority="4" stopIfTrue="1">
      <formula>$G12=""</formula>
    </cfRule>
    <cfRule type="expression" dxfId="85" priority="5" stopIfTrue="1">
      <formula>#REF!&lt;&gt;""</formula>
    </cfRule>
    <cfRule type="expression" dxfId="84" priority="6" stopIfTrue="1">
      <formula>AND($H12="",$G12&lt;&gt;"")</formula>
    </cfRule>
  </conditionalFormatting>
  <conditionalFormatting sqref="A9 B70 A73:I73 B9:G10 B64:B68 A83:I84 A98:A100 C98:I100 A127:I127 B12:B17 B72 B47:B62 B24:B45 B85:B126 B128:B153 J83:K83 A63:K63 J98:K98 A11:K11">
    <cfRule type="expression" dxfId="83" priority="7" stopIfTrue="1">
      <formula>$C9=""</formula>
    </cfRule>
    <cfRule type="expression" dxfId="82" priority="8" stopIfTrue="1">
      <formula>$D9&lt;&gt;""</formula>
    </cfRule>
  </conditionalFormatting>
  <conditionalFormatting sqref="A10">
    <cfRule type="expression" dxfId="81" priority="9" stopIfTrue="1">
      <formula>$B10=""</formula>
    </cfRule>
    <cfRule type="expression" dxfId="80" priority="10" stopIfTrue="1">
      <formula>$C10&lt;&gt;""</formula>
    </cfRule>
  </conditionalFormatting>
  <conditionalFormatting sqref="J1:N1 J4:N4 L2:N3">
    <cfRule type="expression" dxfId="79" priority="11" stopIfTrue="1">
      <formula>$G1&lt;&gt;""</formula>
    </cfRule>
  </conditionalFormatting>
  <conditionalFormatting sqref="H19:H23 A22:A23 C19:G20 C22:G23 A19:A20">
    <cfRule type="expression" dxfId="78" priority="12" stopIfTrue="1">
      <formula>$G19=""</formula>
    </cfRule>
    <cfRule type="expression" dxfId="77" priority="13" stopIfTrue="1">
      <formula>#REF!&lt;&gt;""</formula>
    </cfRule>
    <cfRule type="expression" dxfId="76" priority="14" stopIfTrue="1">
      <formula>AND($H19="",$G19&lt;&gt;"")</formula>
    </cfRule>
  </conditionalFormatting>
  <conditionalFormatting sqref="B22:B23 B19:B20">
    <cfRule type="expression" dxfId="75" priority="15" stopIfTrue="1">
      <formula>$C19=""</formula>
    </cfRule>
    <cfRule type="expression" dxfId="74" priority="16" stopIfTrue="1">
      <formula>$D19&lt;&gt;""</formula>
    </cfRule>
  </conditionalFormatting>
  <conditionalFormatting sqref="C18:G18 A18 C21:G21 A21">
    <cfRule type="expression" dxfId="73" priority="17" stopIfTrue="1">
      <formula>$G18=""</formula>
    </cfRule>
    <cfRule type="expression" dxfId="72" priority="18" stopIfTrue="1">
      <formula>#REF!&lt;&gt;""</formula>
    </cfRule>
    <cfRule type="expression" dxfId="71" priority="19" stopIfTrue="1">
      <formula>AND($H18="",$G18&lt;&gt;"")</formula>
    </cfRule>
  </conditionalFormatting>
  <conditionalFormatting sqref="B18 B21">
    <cfRule type="expression" dxfId="70" priority="20" stopIfTrue="1">
      <formula>$C18=""</formula>
    </cfRule>
    <cfRule type="expression" dxfId="69" priority="21" stopIfTrue="1">
      <formula>$D18&lt;&gt;""</formula>
    </cfRule>
  </conditionalFormatting>
  <conditionalFormatting sqref="A131:A134">
    <cfRule type="expression" dxfId="68" priority="22" stopIfTrue="1">
      <formula>$G132=""</formula>
    </cfRule>
    <cfRule type="expression" dxfId="67" priority="23" stopIfTrue="1">
      <formula>#REF!&lt;&gt;""</formula>
    </cfRule>
    <cfRule type="expression" dxfId="66" priority="24" stopIfTrue="1">
      <formula>AND($H132="",$G132&lt;&gt;"")</formula>
    </cfRule>
  </conditionalFormatting>
  <conditionalFormatting sqref="A136">
    <cfRule type="expression" dxfId="65" priority="25" stopIfTrue="1">
      <formula>$C139=""</formula>
    </cfRule>
    <cfRule type="expression" dxfId="64" priority="26" stopIfTrue="1">
      <formula>$D139&lt;&gt;""</formula>
    </cfRule>
  </conditionalFormatting>
  <conditionalFormatting sqref="C46:G46">
    <cfRule type="expression" dxfId="63" priority="27" stopIfTrue="1">
      <formula>$G46=""</formula>
    </cfRule>
    <cfRule type="expression" dxfId="62" priority="28" stopIfTrue="1">
      <formula>#REF!&lt;&gt;""</formula>
    </cfRule>
    <cfRule type="expression" dxfId="61" priority="29" stopIfTrue="1">
      <formula>AND($H46="",$G46&lt;&gt;"")</formula>
    </cfRule>
  </conditionalFormatting>
  <conditionalFormatting sqref="B46">
    <cfRule type="expression" dxfId="60" priority="30" stopIfTrue="1">
      <formula>$C46=""</formula>
    </cfRule>
    <cfRule type="expression" dxfId="59" priority="31" stopIfTrue="1">
      <formula>$D46&lt;&gt;""</formula>
    </cfRule>
  </conditionalFormatting>
  <conditionalFormatting sqref="A135">
    <cfRule type="expression" dxfId="58" priority="32" stopIfTrue="1">
      <formula>#REF!=""</formula>
    </cfRule>
    <cfRule type="expression" dxfId="57" priority="33" stopIfTrue="1">
      <formula>#REF!&lt;&gt;""</formula>
    </cfRule>
    <cfRule type="expression" dxfId="56" priority="34" stopIfTrue="1">
      <formula>AND(#REF!="",#REF!&lt;&gt;"")</formula>
    </cfRule>
  </conditionalFormatting>
  <conditionalFormatting sqref="I1 I4">
    <cfRule type="expression" dxfId="55" priority="35" stopIfTrue="1">
      <formula>$G1&lt;&gt;""</formula>
    </cfRule>
  </conditionalFormatting>
  <conditionalFormatting sqref="C71:H71">
    <cfRule type="expression" dxfId="54" priority="36" stopIfTrue="1">
      <formula>$G71=""</formula>
    </cfRule>
    <cfRule type="expression" dxfId="53" priority="37" stopIfTrue="1">
      <formula>#REF!&lt;&gt;""</formula>
    </cfRule>
    <cfRule type="expression" dxfId="52" priority="38" stopIfTrue="1">
      <formula>AND($H71="",$G71&lt;&gt;"")</formula>
    </cfRule>
  </conditionalFormatting>
  <conditionalFormatting sqref="B71">
    <cfRule type="expression" dxfId="51" priority="39" stopIfTrue="1">
      <formula>$C71=""</formula>
    </cfRule>
    <cfRule type="expression" dxfId="50" priority="40" stopIfTrue="1">
      <formula>$D71&lt;&gt;""</formula>
    </cfRule>
  </conditionalFormatting>
  <conditionalFormatting sqref="J73 J84 J99:J100 J127 J139 J104:J107">
    <cfRule type="expression" dxfId="49" priority="41" stopIfTrue="1">
      <formula>$C73=""</formula>
    </cfRule>
    <cfRule type="expression" dxfId="48" priority="42" stopIfTrue="1">
      <formula>$D73&lt;&gt;""</formula>
    </cfRule>
  </conditionalFormatting>
  <conditionalFormatting sqref="K73 K84 K99:K100 K127 K139 K104:K107">
    <cfRule type="expression" dxfId="47" priority="43" stopIfTrue="1">
      <formula>$C73=""</formula>
    </cfRule>
    <cfRule type="expression" dxfId="46" priority="44" stopIfTrue="1">
      <formula>$D73&lt;&gt;""</formula>
    </cfRule>
  </conditionalFormatting>
  <conditionalFormatting sqref="A96:A97 C137:H152 A101:A107">
    <cfRule type="expression" dxfId="45" priority="45" stopIfTrue="1">
      <formula>$F96=""</formula>
    </cfRule>
    <cfRule type="expression" dxfId="44" priority="46" stopIfTrue="1">
      <formula>#REF!&lt;&gt;""</formula>
    </cfRule>
    <cfRule type="expression" dxfId="43" priority="47" stopIfTrue="1">
      <formula>AND($G96="",$F96&lt;&gt;"")</formula>
    </cfRule>
  </conditionalFormatting>
  <conditionalFormatting sqref="A153 D153:I153">
    <cfRule type="expression" dxfId="42" priority="48" stopIfTrue="1">
      <formula>$G153=""</formula>
    </cfRule>
    <cfRule type="expression" dxfId="41" priority="49" stopIfTrue="1">
      <formula>#REF!&lt;&gt;""</formula>
    </cfRule>
    <cfRule type="expression" dxfId="40" priority="50" stopIfTrue="1">
      <formula>AND($H153="",$G153&lt;&gt;"")</formula>
    </cfRule>
  </conditionalFormatting>
  <conditionalFormatting sqref="C153">
    <cfRule type="expression" dxfId="39" priority="51" stopIfTrue="1">
      <formula>$C153=""</formula>
    </cfRule>
    <cfRule type="expression" dxfId="38" priority="52" stopIfTrue="1">
      <formula>$D153&lt;&gt;""</formula>
    </cfRule>
  </conditionalFormatting>
  <conditionalFormatting sqref="G62">
    <cfRule type="expression" dxfId="37" priority="1" stopIfTrue="1">
      <formula>$F62=""</formula>
    </cfRule>
    <cfRule type="expression" dxfId="36" priority="2" stopIfTrue="1">
      <formula>#REF!&lt;&gt;""</formula>
    </cfRule>
    <cfRule type="expression" dxfId="35" priority="3" stopIfTrue="1">
      <formula>AND($G62="",$F62&lt;&gt;"")</formula>
    </cfRule>
  </conditionalFormatting>
  <pageMargins left="0.98402777777777772" right="0.19652777777777777" top="0.39374999999999999" bottom="0.39374999999999999" header="0.51180555555555551" footer="0.51180555555555551"/>
  <pageSetup paperSize="9" scale="65" firstPageNumber="0" fitToHeight="2" orientation="portrait" r:id="rId1"/>
  <headerFooter alignWithMargins="0"/>
  <rowBreaks count="2" manualBreakCount="2">
    <brk id="98" max="16383" man="1"/>
    <brk id="10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0"/>
  <sheetViews>
    <sheetView topLeftCell="A16" workbookViewId="0">
      <selection activeCell="I6" sqref="I6"/>
    </sheetView>
  </sheetViews>
  <sheetFormatPr defaultColWidth="11.1640625" defaultRowHeight="11.25"/>
  <cols>
    <col min="1" max="1" width="5.83203125" customWidth="1"/>
    <col min="2" max="2" width="60.1640625" customWidth="1"/>
    <col min="3" max="3" width="35.1640625" customWidth="1"/>
    <col min="4" max="4" width="32.5" customWidth="1"/>
    <col min="5" max="6" width="32.5" hidden="1" customWidth="1"/>
  </cols>
  <sheetData>
    <row r="1" spans="1:6">
      <c r="D1" s="173" t="s">
        <v>190</v>
      </c>
    </row>
    <row r="2" spans="1:6" ht="86.25" customHeight="1">
      <c r="C2" s="253" t="s">
        <v>274</v>
      </c>
      <c r="D2" s="253"/>
      <c r="E2" s="253"/>
    </row>
    <row r="4" spans="1:6">
      <c r="B4" s="171"/>
      <c r="C4" s="172"/>
      <c r="E4" s="173"/>
      <c r="F4" s="173"/>
    </row>
    <row r="5" spans="1:6" ht="56.25" customHeight="1">
      <c r="A5" s="174" t="s">
        <v>191</v>
      </c>
      <c r="B5" s="256" t="s">
        <v>261</v>
      </c>
      <c r="C5" s="256"/>
      <c r="D5" s="175"/>
      <c r="E5" s="175"/>
      <c r="F5" s="175"/>
    </row>
    <row r="6" spans="1:6">
      <c r="B6" s="171"/>
      <c r="C6" s="172"/>
      <c r="D6" s="173"/>
      <c r="E6" s="173"/>
      <c r="F6" s="173"/>
    </row>
    <row r="7" spans="1:6" ht="33.75">
      <c r="A7" s="176" t="s">
        <v>192</v>
      </c>
      <c r="B7" s="177" t="s">
        <v>193</v>
      </c>
      <c r="C7" s="178" t="s">
        <v>194</v>
      </c>
      <c r="D7" s="179" t="s">
        <v>195</v>
      </c>
      <c r="E7" s="179" t="s">
        <v>195</v>
      </c>
      <c r="F7" s="179" t="s">
        <v>195</v>
      </c>
    </row>
    <row r="8" spans="1:6">
      <c r="A8" s="180">
        <v>1</v>
      </c>
      <c r="B8" s="181" t="s">
        <v>196</v>
      </c>
      <c r="C8" s="182" t="s">
        <v>197</v>
      </c>
      <c r="D8" s="183">
        <f>-(D9-D16)</f>
        <v>0</v>
      </c>
      <c r="E8" s="183">
        <f>-(E9-E16)</f>
        <v>0</v>
      </c>
      <c r="F8" s="183">
        <f>-(F9-F16)</f>
        <v>0</v>
      </c>
    </row>
    <row r="9" spans="1:6" ht="22.5">
      <c r="A9" s="180">
        <f t="shared" ref="A9:A29" si="0">1+A8</f>
        <v>2</v>
      </c>
      <c r="B9" s="181" t="s">
        <v>198</v>
      </c>
      <c r="C9" s="182" t="s">
        <v>199</v>
      </c>
      <c r="D9" s="183">
        <f>D10+D13</f>
        <v>0</v>
      </c>
      <c r="E9" s="183">
        <f>E10+E13</f>
        <v>-276.89999999999964</v>
      </c>
      <c r="F9" s="183">
        <f>F10+F13</f>
        <v>-276.09999999999991</v>
      </c>
    </row>
    <row r="10" spans="1:6" ht="22.5">
      <c r="A10" s="180">
        <f t="shared" si="0"/>
        <v>3</v>
      </c>
      <c r="B10" s="181" t="s">
        <v>200</v>
      </c>
      <c r="C10" s="182" t="s">
        <v>201</v>
      </c>
      <c r="D10" s="183">
        <f t="shared" ref="D10:F11" si="1">D11</f>
        <v>0</v>
      </c>
      <c r="E10" s="183">
        <f t="shared" si="1"/>
        <v>-276.89999999999964</v>
      </c>
      <c r="F10" s="183">
        <f t="shared" si="1"/>
        <v>-276.09999999999991</v>
      </c>
    </row>
    <row r="11" spans="1:6" ht="22.5">
      <c r="A11" s="180">
        <f t="shared" si="0"/>
        <v>4</v>
      </c>
      <c r="B11" s="181" t="s">
        <v>202</v>
      </c>
      <c r="C11" s="182" t="s">
        <v>203</v>
      </c>
      <c r="D11" s="183">
        <f t="shared" si="1"/>
        <v>0</v>
      </c>
      <c r="E11" s="183">
        <f t="shared" si="1"/>
        <v>-276.89999999999964</v>
      </c>
      <c r="F11" s="183">
        <f t="shared" si="1"/>
        <v>-276.09999999999991</v>
      </c>
    </row>
    <row r="12" spans="1:6" ht="37.5" customHeight="1">
      <c r="A12" s="180">
        <f t="shared" si="0"/>
        <v>5</v>
      </c>
      <c r="B12" s="181" t="s">
        <v>204</v>
      </c>
      <c r="C12" s="182" t="s">
        <v>205</v>
      </c>
      <c r="D12" s="183">
        <f>-(D27+D28+D29)</f>
        <v>0</v>
      </c>
      <c r="E12" s="183">
        <f>-(E27+E28+E29)</f>
        <v>-276.89999999999964</v>
      </c>
      <c r="F12" s="183">
        <f>-(F27+F28+F29)</f>
        <v>-276.09999999999991</v>
      </c>
    </row>
    <row r="13" spans="1:6" ht="22.5">
      <c r="A13" s="180">
        <f t="shared" si="0"/>
        <v>6</v>
      </c>
      <c r="B13" s="181" t="s">
        <v>206</v>
      </c>
      <c r="C13" s="182" t="s">
        <v>207</v>
      </c>
      <c r="D13" s="183">
        <f t="shared" ref="D13:F14" si="2">D14</f>
        <v>0</v>
      </c>
      <c r="E13" s="183">
        <f t="shared" si="2"/>
        <v>0</v>
      </c>
      <c r="F13" s="183">
        <f t="shared" si="2"/>
        <v>0</v>
      </c>
    </row>
    <row r="14" spans="1:6" ht="33.75">
      <c r="A14" s="180">
        <f t="shared" si="0"/>
        <v>7</v>
      </c>
      <c r="B14" s="181" t="s">
        <v>208</v>
      </c>
      <c r="C14" s="182" t="s">
        <v>209</v>
      </c>
      <c r="D14" s="183">
        <f t="shared" si="2"/>
        <v>0</v>
      </c>
      <c r="E14" s="183">
        <f t="shared" si="2"/>
        <v>0</v>
      </c>
      <c r="F14" s="183">
        <f t="shared" si="2"/>
        <v>0</v>
      </c>
    </row>
    <row r="15" spans="1:6" ht="33.75">
      <c r="A15" s="180">
        <f t="shared" si="0"/>
        <v>8</v>
      </c>
      <c r="B15" s="181" t="s">
        <v>210</v>
      </c>
      <c r="C15" s="182" t="s">
        <v>211</v>
      </c>
      <c r="D15" s="183">
        <f>D29</f>
        <v>0</v>
      </c>
      <c r="E15" s="183">
        <f>E29</f>
        <v>0</v>
      </c>
      <c r="F15" s="183">
        <f>F29</f>
        <v>0</v>
      </c>
    </row>
    <row r="16" spans="1:6" ht="22.5">
      <c r="A16" s="180">
        <f t="shared" si="0"/>
        <v>9</v>
      </c>
      <c r="B16" s="181" t="s">
        <v>212</v>
      </c>
      <c r="C16" s="182" t="s">
        <v>213</v>
      </c>
      <c r="D16" s="183">
        <f>(D17+D18)</f>
        <v>0</v>
      </c>
      <c r="E16" s="183">
        <f>(E17+E18)</f>
        <v>-276.89999999999964</v>
      </c>
      <c r="F16" s="183">
        <f>(F17+F18)</f>
        <v>-276.09999999999991</v>
      </c>
    </row>
    <row r="17" spans="1:7">
      <c r="A17" s="180">
        <f t="shared" si="0"/>
        <v>10</v>
      </c>
      <c r="B17" s="181" t="s">
        <v>214</v>
      </c>
      <c r="C17" s="182" t="s">
        <v>215</v>
      </c>
      <c r="D17" s="183">
        <f>D19</f>
        <v>-1819.3999999999999</v>
      </c>
      <c r="E17" s="183">
        <f>E19</f>
        <v>-1406.3999999999999</v>
      </c>
      <c r="F17" s="183">
        <f>F19</f>
        <v>-1413.5</v>
      </c>
    </row>
    <row r="18" spans="1:7">
      <c r="A18" s="180">
        <f t="shared" si="0"/>
        <v>11</v>
      </c>
      <c r="B18" s="181" t="s">
        <v>216</v>
      </c>
      <c r="C18" s="182" t="s">
        <v>217</v>
      </c>
      <c r="D18" s="183">
        <f>D21</f>
        <v>1819.3999999999999</v>
      </c>
      <c r="E18" s="183">
        <f>E21</f>
        <v>1129.5000000000002</v>
      </c>
      <c r="F18" s="183">
        <f>F21</f>
        <v>1137.4000000000001</v>
      </c>
    </row>
    <row r="19" spans="1:7">
      <c r="A19" s="184">
        <f t="shared" si="0"/>
        <v>12</v>
      </c>
      <c r="B19" s="185" t="s">
        <v>218</v>
      </c>
      <c r="C19" s="186" t="s">
        <v>219</v>
      </c>
      <c r="D19" s="187">
        <f>D20</f>
        <v>-1819.3999999999999</v>
      </c>
      <c r="E19" s="187">
        <f>E20</f>
        <v>-1406.3999999999999</v>
      </c>
      <c r="F19" s="187">
        <f>F20</f>
        <v>-1413.5</v>
      </c>
      <c r="G19" s="188"/>
    </row>
    <row r="20" spans="1:7" ht="22.5">
      <c r="A20" s="184">
        <f t="shared" si="0"/>
        <v>13</v>
      </c>
      <c r="B20" s="185" t="s">
        <v>220</v>
      </c>
      <c r="C20" s="186" t="s">
        <v>221</v>
      </c>
      <c r="D20" s="187">
        <f>-D25</f>
        <v>-1819.3999999999999</v>
      </c>
      <c r="E20" s="187">
        <f>-E25</f>
        <v>-1406.3999999999999</v>
      </c>
      <c r="F20" s="187">
        <f>-F25</f>
        <v>-1413.5</v>
      </c>
      <c r="G20" s="188"/>
    </row>
    <row r="21" spans="1:7">
      <c r="A21" s="184">
        <f t="shared" si="0"/>
        <v>14</v>
      </c>
      <c r="B21" s="185" t="s">
        <v>222</v>
      </c>
      <c r="C21" s="186" t="s">
        <v>223</v>
      </c>
      <c r="D21" s="187">
        <f>D22</f>
        <v>1819.3999999999999</v>
      </c>
      <c r="E21" s="187">
        <f>E22</f>
        <v>1129.5000000000002</v>
      </c>
      <c r="F21" s="187">
        <f>F22</f>
        <v>1137.4000000000001</v>
      </c>
      <c r="G21" s="188"/>
    </row>
    <row r="22" spans="1:7" ht="22.5">
      <c r="A22" s="184">
        <f t="shared" si="0"/>
        <v>15</v>
      </c>
      <c r="B22" s="185" t="s">
        <v>224</v>
      </c>
      <c r="C22" s="186" t="s">
        <v>225</v>
      </c>
      <c r="D22" s="187">
        <f>D26</f>
        <v>1819.3999999999999</v>
      </c>
      <c r="E22" s="187">
        <f>E26</f>
        <v>1129.5000000000002</v>
      </c>
      <c r="F22" s="187">
        <f>F26</f>
        <v>1137.4000000000001</v>
      </c>
      <c r="G22" s="188"/>
    </row>
    <row r="23" spans="1:7">
      <c r="A23" s="184">
        <f t="shared" si="0"/>
        <v>16</v>
      </c>
      <c r="B23" s="185" t="s">
        <v>226</v>
      </c>
      <c r="C23" s="186" t="s">
        <v>227</v>
      </c>
      <c r="D23" s="187"/>
      <c r="E23" s="187"/>
      <c r="F23" s="187"/>
      <c r="G23" s="188"/>
    </row>
    <row r="24" spans="1:7">
      <c r="A24" s="184">
        <f t="shared" si="0"/>
        <v>17</v>
      </c>
      <c r="B24" s="189" t="s">
        <v>228</v>
      </c>
      <c r="C24" s="190" t="s">
        <v>229</v>
      </c>
      <c r="D24" s="191"/>
      <c r="E24" s="191"/>
      <c r="F24" s="191"/>
      <c r="G24" s="188"/>
    </row>
    <row r="25" spans="1:7">
      <c r="A25" s="192">
        <f t="shared" si="0"/>
        <v>18</v>
      </c>
      <c r="B25" s="193" t="s">
        <v>230</v>
      </c>
      <c r="C25" s="194"/>
      <c r="D25" s="195">
        <f>'3'!C10</f>
        <v>1819.3999999999999</v>
      </c>
      <c r="E25" s="195">
        <f>'3'!D10</f>
        <v>1406.3999999999999</v>
      </c>
      <c r="F25" s="195">
        <f>'3'!E10</f>
        <v>1413.5</v>
      </c>
      <c r="G25" s="188"/>
    </row>
    <row r="26" spans="1:7">
      <c r="A26" s="192">
        <f t="shared" si="0"/>
        <v>19</v>
      </c>
      <c r="B26" s="196" t="s">
        <v>231</v>
      </c>
      <c r="C26" s="197"/>
      <c r="D26" s="195">
        <f>'4'!H8</f>
        <v>1819.3999999999999</v>
      </c>
      <c r="E26" s="195">
        <f>'000'!J11</f>
        <v>1129.5000000000002</v>
      </c>
      <c r="F26" s="195">
        <f>'000'!K11</f>
        <v>1137.4000000000001</v>
      </c>
      <c r="G26" s="188"/>
    </row>
    <row r="27" spans="1:7">
      <c r="A27" s="192">
        <f t="shared" si="0"/>
        <v>20</v>
      </c>
      <c r="B27" s="196" t="s">
        <v>232</v>
      </c>
      <c r="C27" s="197"/>
      <c r="D27" s="198">
        <f>D25-D26</f>
        <v>0</v>
      </c>
      <c r="E27" s="198">
        <f>E25-E26</f>
        <v>276.89999999999964</v>
      </c>
      <c r="F27" s="198">
        <f>F25-F26</f>
        <v>276.09999999999991</v>
      </c>
      <c r="G27" s="188"/>
    </row>
    <row r="28" spans="1:7">
      <c r="A28" s="192">
        <f t="shared" si="0"/>
        <v>21</v>
      </c>
      <c r="B28" s="196" t="s">
        <v>233</v>
      </c>
      <c r="C28" s="197"/>
      <c r="D28" s="198">
        <v>0</v>
      </c>
      <c r="E28" s="198">
        <v>0</v>
      </c>
      <c r="F28" s="198">
        <v>0</v>
      </c>
      <c r="G28" s="188"/>
    </row>
    <row r="29" spans="1:7">
      <c r="A29" s="192">
        <f t="shared" si="0"/>
        <v>22</v>
      </c>
      <c r="B29" s="196" t="s">
        <v>234</v>
      </c>
      <c r="C29" s="197"/>
      <c r="D29" s="198"/>
      <c r="E29" s="198"/>
      <c r="F29" s="198"/>
      <c r="G29" s="188"/>
    </row>
    <row r="30" spans="1:7">
      <c r="B30" s="171"/>
      <c r="C30" s="172"/>
      <c r="D30" s="199"/>
      <c r="E30" s="199"/>
      <c r="F30" s="199"/>
    </row>
  </sheetData>
  <sheetProtection selectLockedCells="1" selectUnlockedCells="1"/>
  <mergeCells count="2">
    <mergeCell ref="B5:C5"/>
    <mergeCell ref="C2:E2"/>
  </mergeCells>
  <pageMargins left="0.70833333333333337" right="0.70833333333333337" top="0.74791666666666667" bottom="0.74791666666666667" header="0.51180555555555551" footer="0.51180555555555551"/>
  <pageSetup paperSize="9" firstPageNumber="0" orientation="landscape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138"/>
  <sheetViews>
    <sheetView topLeftCell="A23" workbookViewId="0">
      <selection activeCell="A35" sqref="A35"/>
    </sheetView>
  </sheetViews>
  <sheetFormatPr defaultColWidth="11.33203125" defaultRowHeight="14.25"/>
  <cols>
    <col min="1" max="1" width="69.6640625" style="37" customWidth="1"/>
    <col min="2" max="2" width="5.83203125" style="123" customWidth="1"/>
    <col min="3" max="3" width="4" style="37" customWidth="1"/>
    <col min="4" max="4" width="5" style="37" customWidth="1"/>
    <col min="5" max="5" width="6.6640625" style="37" customWidth="1"/>
    <col min="6" max="6" width="5.5" style="37" customWidth="1"/>
    <col min="7" max="7" width="13.33203125" style="37" customWidth="1"/>
    <col min="8" max="8" width="6.1640625" style="37" customWidth="1"/>
    <col min="9" max="9" width="15.6640625" style="124" customWidth="1"/>
    <col min="10" max="10" width="13.33203125" style="39" customWidth="1"/>
    <col min="11" max="11" width="15.5" style="39" customWidth="1"/>
    <col min="12" max="16384" width="11.33203125" style="39"/>
  </cols>
  <sheetData>
    <row r="1" spans="1:11" ht="15.75">
      <c r="B1" s="40"/>
      <c r="C1" s="41"/>
      <c r="D1" s="41"/>
      <c r="E1" s="41"/>
      <c r="F1" s="41"/>
      <c r="G1" s="41"/>
      <c r="H1" s="42"/>
      <c r="I1" s="43" t="s">
        <v>177</v>
      </c>
    </row>
    <row r="2" spans="1:11" ht="15.75" customHeight="1">
      <c r="B2" s="257" t="s">
        <v>235</v>
      </c>
      <c r="C2" s="257"/>
      <c r="D2" s="257"/>
      <c r="E2" s="257"/>
      <c r="F2" s="257"/>
      <c r="G2" s="257"/>
      <c r="H2" s="257"/>
      <c r="I2" s="257"/>
    </row>
    <row r="3" spans="1:11" ht="15.75">
      <c r="B3" s="40" t="s">
        <v>236</v>
      </c>
      <c r="C3" s="41"/>
      <c r="D3" s="41"/>
      <c r="E3" s="41"/>
      <c r="F3" s="41"/>
      <c r="G3" s="41"/>
      <c r="H3" s="42"/>
      <c r="I3" s="200"/>
    </row>
    <row r="4" spans="1:11" ht="15.75">
      <c r="B4" s="40" t="s">
        <v>237</v>
      </c>
      <c r="C4" s="41"/>
      <c r="D4" s="41"/>
      <c r="E4" s="41"/>
      <c r="F4" s="41"/>
      <c r="G4" s="41"/>
      <c r="H4" s="201"/>
      <c r="I4" s="202"/>
    </row>
    <row r="5" spans="1:11" ht="15.75">
      <c r="B5" s="40" t="s">
        <v>238</v>
      </c>
      <c r="C5" s="41"/>
      <c r="D5" s="41"/>
      <c r="E5" s="41"/>
      <c r="F5" s="41"/>
      <c r="G5" s="41"/>
      <c r="H5" s="201"/>
      <c r="I5" s="203"/>
    </row>
    <row r="6" spans="1:11" ht="16.5" customHeight="1">
      <c r="B6" s="258" t="e">
        <f>'3'!#REF!</f>
        <v>#REF!</v>
      </c>
      <c r="C6" s="258"/>
      <c r="D6" s="258"/>
      <c r="E6" s="258"/>
      <c r="F6" s="258"/>
      <c r="G6" s="258"/>
      <c r="H6" s="45"/>
      <c r="I6" s="204"/>
    </row>
    <row r="7" spans="1:11" ht="13.5" customHeight="1">
      <c r="A7" s="125"/>
      <c r="B7" s="126"/>
      <c r="C7" s="126"/>
      <c r="D7" s="126"/>
      <c r="E7" s="126"/>
      <c r="F7" s="126"/>
      <c r="G7" s="126"/>
      <c r="H7" s="126"/>
    </row>
    <row r="8" spans="1:11" ht="45.75" customHeight="1">
      <c r="A8" s="251" t="s">
        <v>239</v>
      </c>
      <c r="B8" s="251"/>
      <c r="C8" s="251"/>
      <c r="D8" s="251"/>
      <c r="E8" s="251"/>
      <c r="F8" s="251"/>
      <c r="G8" s="251"/>
      <c r="H8" s="251"/>
      <c r="I8" s="251"/>
    </row>
    <row r="9" spans="1:11" ht="12.75" customHeight="1">
      <c r="A9" s="47"/>
      <c r="B9" s="126"/>
      <c r="C9" s="47"/>
      <c r="D9" s="47"/>
      <c r="E9" s="47"/>
      <c r="F9" s="47"/>
      <c r="G9" s="47"/>
      <c r="H9" s="47"/>
      <c r="I9" s="127"/>
    </row>
    <row r="10" spans="1:11" s="132" customFormat="1" ht="38.25" customHeight="1">
      <c r="A10" s="129" t="s">
        <v>49</v>
      </c>
      <c r="B10" s="130" t="s">
        <v>178</v>
      </c>
      <c r="C10" s="130" t="s">
        <v>50</v>
      </c>
      <c r="D10" s="130" t="s">
        <v>51</v>
      </c>
      <c r="E10" s="255" t="s">
        <v>52</v>
      </c>
      <c r="F10" s="255"/>
      <c r="G10" s="255"/>
      <c r="H10" s="130" t="s">
        <v>53</v>
      </c>
      <c r="I10" s="131" t="s">
        <v>240</v>
      </c>
      <c r="J10" s="131" t="s">
        <v>240</v>
      </c>
      <c r="K10" s="205" t="s">
        <v>240</v>
      </c>
    </row>
    <row r="11" spans="1:11" s="57" customFormat="1" ht="15.75">
      <c r="A11" s="53" t="s">
        <v>54</v>
      </c>
      <c r="B11" s="133"/>
      <c r="C11" s="54"/>
      <c r="D11" s="54"/>
      <c r="E11" s="54"/>
      <c r="F11" s="54"/>
      <c r="G11" s="54"/>
      <c r="H11" s="55"/>
      <c r="I11" s="134">
        <f>I12</f>
        <v>1326.5</v>
      </c>
      <c r="J11" s="134">
        <f>J12</f>
        <v>1129.5000000000002</v>
      </c>
      <c r="K11" s="134">
        <f>K12</f>
        <v>1137.4000000000001</v>
      </c>
    </row>
    <row r="12" spans="1:11" s="62" customFormat="1" ht="25.5">
      <c r="A12" s="135" t="s">
        <v>179</v>
      </c>
      <c r="B12" s="121" t="s">
        <v>241</v>
      </c>
      <c r="C12" s="121"/>
      <c r="D12" s="121"/>
      <c r="E12" s="121"/>
      <c r="F12" s="121"/>
      <c r="G12" s="121"/>
      <c r="H12" s="137"/>
      <c r="I12" s="138">
        <f>I13+I60+I80+I93+I125+I117+I132+I70+I98+I138+I57</f>
        <v>1326.5</v>
      </c>
      <c r="J12" s="138">
        <f>J13+J60+J80+J93+J125+J117+J132+J70+J87+J138</f>
        <v>1129.5000000000002</v>
      </c>
      <c r="K12" s="138">
        <f>K13+K60+K80+K93+K125+K117+K132+K70+K87+K138</f>
        <v>1137.4000000000001</v>
      </c>
    </row>
    <row r="13" spans="1:11" s="67" customFormat="1" ht="15">
      <c r="A13" s="206" t="s">
        <v>55</v>
      </c>
      <c r="B13" s="121" t="s">
        <v>241</v>
      </c>
      <c r="C13" s="64" t="s">
        <v>56</v>
      </c>
      <c r="D13" s="65"/>
      <c r="E13" s="65"/>
      <c r="F13" s="65"/>
      <c r="G13" s="65"/>
      <c r="H13" s="65"/>
      <c r="I13" s="207">
        <f>I14+I52+I26+I47+I45</f>
        <v>993.99999999999989</v>
      </c>
      <c r="J13" s="207">
        <f>J14+J52+J26+J47+J45</f>
        <v>951.80000000000007</v>
      </c>
      <c r="K13" s="207">
        <f>K14+K52+K26+K47+K45</f>
        <v>957.9</v>
      </c>
    </row>
    <row r="14" spans="1:11" s="71" customFormat="1" ht="27" customHeight="1">
      <c r="A14" s="208" t="s">
        <v>57</v>
      </c>
      <c r="B14" s="121" t="s">
        <v>241</v>
      </c>
      <c r="C14" s="69" t="s">
        <v>56</v>
      </c>
      <c r="D14" s="69" t="s">
        <v>58</v>
      </c>
      <c r="E14" s="69"/>
      <c r="F14" s="69"/>
      <c r="G14" s="69"/>
      <c r="H14" s="69"/>
      <c r="I14" s="209">
        <f>I15+I20</f>
        <v>252.5</v>
      </c>
      <c r="J14" s="209">
        <f>J15+J20</f>
        <v>272.5</v>
      </c>
      <c r="K14" s="209">
        <f>K15+K20</f>
        <v>272.5</v>
      </c>
    </row>
    <row r="15" spans="1:11" ht="18" hidden="1" customHeight="1">
      <c r="A15" s="210" t="s">
        <v>59</v>
      </c>
      <c r="B15" s="121" t="s">
        <v>241</v>
      </c>
      <c r="C15" s="73" t="s">
        <v>56</v>
      </c>
      <c r="D15" s="73" t="s">
        <v>58</v>
      </c>
      <c r="E15" s="73" t="s">
        <v>60</v>
      </c>
      <c r="F15" s="73" t="s">
        <v>61</v>
      </c>
      <c r="G15" s="73"/>
      <c r="H15" s="73"/>
      <c r="I15" s="211">
        <f t="shared" ref="I15:K16" si="0">I16</f>
        <v>0</v>
      </c>
      <c r="J15" s="211">
        <f t="shared" si="0"/>
        <v>0</v>
      </c>
      <c r="K15" s="211">
        <f t="shared" si="0"/>
        <v>0</v>
      </c>
    </row>
    <row r="16" spans="1:11" s="150" customFormat="1" ht="15" hidden="1">
      <c r="A16" s="212" t="s">
        <v>180</v>
      </c>
      <c r="B16" s="121" t="s">
        <v>241</v>
      </c>
      <c r="C16" s="90" t="s">
        <v>56</v>
      </c>
      <c r="D16" s="90" t="s">
        <v>58</v>
      </c>
      <c r="E16" s="90" t="s">
        <v>60</v>
      </c>
      <c r="F16" s="90" t="s">
        <v>62</v>
      </c>
      <c r="G16" s="90"/>
      <c r="H16" s="90"/>
      <c r="I16" s="213">
        <f t="shared" si="0"/>
        <v>0</v>
      </c>
      <c r="J16" s="213">
        <f t="shared" si="0"/>
        <v>0</v>
      </c>
      <c r="K16" s="213">
        <f t="shared" si="0"/>
        <v>0</v>
      </c>
    </row>
    <row r="17" spans="1:15" s="150" customFormat="1" ht="21" hidden="1">
      <c r="A17" s="214" t="s">
        <v>63</v>
      </c>
      <c r="B17" s="121" t="s">
        <v>241</v>
      </c>
      <c r="C17" s="79" t="s">
        <v>56</v>
      </c>
      <c r="D17" s="79" t="s">
        <v>58</v>
      </c>
      <c r="E17" s="79" t="s">
        <v>60</v>
      </c>
      <c r="F17" s="79" t="s">
        <v>62</v>
      </c>
      <c r="G17" s="79" t="s">
        <v>77</v>
      </c>
      <c r="H17" s="79"/>
      <c r="I17" s="213">
        <f>I18+I19</f>
        <v>0</v>
      </c>
      <c r="J17" s="213">
        <f>J18+J19</f>
        <v>0</v>
      </c>
      <c r="K17" s="213">
        <f>K18+K19</f>
        <v>0</v>
      </c>
    </row>
    <row r="18" spans="1:15" ht="24" hidden="1">
      <c r="A18" s="120" t="s">
        <v>65</v>
      </c>
      <c r="B18" s="121" t="s">
        <v>241</v>
      </c>
      <c r="C18" s="82" t="s">
        <v>56</v>
      </c>
      <c r="D18" s="82" t="s">
        <v>58</v>
      </c>
      <c r="E18" s="82" t="s">
        <v>60</v>
      </c>
      <c r="F18" s="82" t="s">
        <v>62</v>
      </c>
      <c r="G18" s="82" t="s">
        <v>77</v>
      </c>
      <c r="H18" s="82" t="s">
        <v>66</v>
      </c>
      <c r="I18" s="215"/>
      <c r="J18" s="215"/>
      <c r="K18" s="215"/>
    </row>
    <row r="19" spans="1:15" ht="24" hidden="1">
      <c r="A19" s="120" t="s">
        <v>65</v>
      </c>
      <c r="B19" s="121" t="s">
        <v>241</v>
      </c>
      <c r="C19" s="82" t="s">
        <v>56</v>
      </c>
      <c r="D19" s="82" t="s">
        <v>58</v>
      </c>
      <c r="E19" s="82" t="s">
        <v>60</v>
      </c>
      <c r="F19" s="82" t="s">
        <v>62</v>
      </c>
      <c r="G19" s="82" t="s">
        <v>77</v>
      </c>
      <c r="H19" s="82" t="s">
        <v>68</v>
      </c>
      <c r="I19" s="215"/>
      <c r="J19" s="215"/>
      <c r="K19" s="215"/>
    </row>
    <row r="20" spans="1:15" s="71" customFormat="1" ht="33.75">
      <c r="A20" s="208" t="s">
        <v>82</v>
      </c>
      <c r="B20" s="121" t="s">
        <v>241</v>
      </c>
      <c r="C20" s="69" t="s">
        <v>56</v>
      </c>
      <c r="D20" s="69" t="s">
        <v>58</v>
      </c>
      <c r="E20" s="69"/>
      <c r="F20" s="69"/>
      <c r="G20" s="69"/>
      <c r="H20" s="69"/>
      <c r="I20" s="209">
        <f t="shared" ref="I20:K22" si="1">I21</f>
        <v>252.5</v>
      </c>
      <c r="J20" s="209">
        <f t="shared" si="1"/>
        <v>272.5</v>
      </c>
      <c r="K20" s="209">
        <f t="shared" si="1"/>
        <v>272.5</v>
      </c>
      <c r="O20" s="71">
        <f>I24+I59++I25+I37+I38+I40+I41+I44+I51+I56+I58+I65+I67+I68+I69+I88+I90+I94+I103+I112+I114+I131+I137</f>
        <v>1326.5000000000002</v>
      </c>
    </row>
    <row r="21" spans="1:15" s="156" customFormat="1" ht="17.25" customHeight="1">
      <c r="A21" s="214" t="s">
        <v>59</v>
      </c>
      <c r="B21" s="121" t="s">
        <v>241</v>
      </c>
      <c r="C21" s="79" t="s">
        <v>56</v>
      </c>
      <c r="D21" s="79" t="s">
        <v>58</v>
      </c>
      <c r="E21" s="79" t="s">
        <v>60</v>
      </c>
      <c r="F21" s="79" t="s">
        <v>62</v>
      </c>
      <c r="G21" s="79"/>
      <c r="H21" s="79"/>
      <c r="I21" s="213">
        <f t="shared" si="1"/>
        <v>252.5</v>
      </c>
      <c r="J21" s="213">
        <f t="shared" si="1"/>
        <v>272.5</v>
      </c>
      <c r="K21" s="213">
        <f t="shared" si="1"/>
        <v>272.5</v>
      </c>
    </row>
    <row r="22" spans="1:15" s="156" customFormat="1" ht="21">
      <c r="A22" s="216" t="s">
        <v>242</v>
      </c>
      <c r="B22" s="121" t="s">
        <v>241</v>
      </c>
      <c r="C22" s="90" t="s">
        <v>56</v>
      </c>
      <c r="D22" s="90" t="s">
        <v>58</v>
      </c>
      <c r="E22" s="90" t="s">
        <v>60</v>
      </c>
      <c r="F22" s="90" t="s">
        <v>62</v>
      </c>
      <c r="G22" s="90"/>
      <c r="H22" s="90"/>
      <c r="I22" s="213">
        <f t="shared" si="1"/>
        <v>252.5</v>
      </c>
      <c r="J22" s="213">
        <f t="shared" si="1"/>
        <v>272.5</v>
      </c>
      <c r="K22" s="213">
        <f t="shared" si="1"/>
        <v>272.5</v>
      </c>
    </row>
    <row r="23" spans="1:15" s="71" customFormat="1" ht="21">
      <c r="A23" s="85" t="s">
        <v>63</v>
      </c>
      <c r="B23" s="121" t="s">
        <v>241</v>
      </c>
      <c r="C23" s="79" t="s">
        <v>56</v>
      </c>
      <c r="D23" s="79" t="s">
        <v>58</v>
      </c>
      <c r="E23" s="79" t="s">
        <v>60</v>
      </c>
      <c r="F23" s="79" t="s">
        <v>62</v>
      </c>
      <c r="G23" s="82"/>
      <c r="H23" s="82"/>
      <c r="I23" s="148">
        <f>I24+I25</f>
        <v>252.5</v>
      </c>
      <c r="J23" s="148">
        <f>J24+J25</f>
        <v>272.5</v>
      </c>
      <c r="K23" s="148">
        <f>K24+K25</f>
        <v>272.5</v>
      </c>
    </row>
    <row r="24" spans="1:15" s="71" customFormat="1" ht="24">
      <c r="A24" s="81" t="s">
        <v>65</v>
      </c>
      <c r="B24" s="121" t="s">
        <v>241</v>
      </c>
      <c r="C24" s="82" t="s">
        <v>56</v>
      </c>
      <c r="D24" s="82" t="s">
        <v>58</v>
      </c>
      <c r="E24" s="82" t="s">
        <v>60</v>
      </c>
      <c r="F24" s="82" t="s">
        <v>62</v>
      </c>
      <c r="G24" s="82" t="s">
        <v>69</v>
      </c>
      <c r="H24" s="82" t="s">
        <v>66</v>
      </c>
      <c r="I24" s="88">
        <v>194</v>
      </c>
      <c r="J24" s="88">
        <f>199+10</f>
        <v>209</v>
      </c>
      <c r="K24" s="88">
        <v>209</v>
      </c>
    </row>
    <row r="25" spans="1:15" s="71" customFormat="1" ht="24">
      <c r="A25" s="81" t="s">
        <v>65</v>
      </c>
      <c r="B25" s="121" t="s">
        <v>241</v>
      </c>
      <c r="C25" s="82" t="s">
        <v>56</v>
      </c>
      <c r="D25" s="82" t="s">
        <v>58</v>
      </c>
      <c r="E25" s="82" t="s">
        <v>60</v>
      </c>
      <c r="F25" s="82" t="s">
        <v>62</v>
      </c>
      <c r="G25" s="82" t="s">
        <v>69</v>
      </c>
      <c r="H25" s="82" t="s">
        <v>68</v>
      </c>
      <c r="I25" s="88">
        <v>58.5</v>
      </c>
      <c r="J25" s="88">
        <f>60.5+3</f>
        <v>63.5</v>
      </c>
      <c r="K25" s="88">
        <v>63.5</v>
      </c>
    </row>
    <row r="26" spans="1:15" s="154" customFormat="1" ht="21">
      <c r="A26" s="217" t="s">
        <v>70</v>
      </c>
      <c r="B26" s="121" t="s">
        <v>241</v>
      </c>
      <c r="C26" s="73" t="s">
        <v>56</v>
      </c>
      <c r="D26" s="73" t="s">
        <v>71</v>
      </c>
      <c r="E26" s="73" t="s">
        <v>60</v>
      </c>
      <c r="F26" s="73" t="s">
        <v>61</v>
      </c>
      <c r="G26" s="73"/>
      <c r="H26" s="73"/>
      <c r="I26" s="211">
        <f>I27+I34</f>
        <v>739.3</v>
      </c>
      <c r="J26" s="211">
        <f>J27+J34</f>
        <v>677.1</v>
      </c>
      <c r="K26" s="211">
        <f>K27+K34</f>
        <v>683.19999999999993</v>
      </c>
    </row>
    <row r="27" spans="1:15" s="156" customFormat="1" ht="0.75" customHeight="1">
      <c r="A27" s="216" t="s">
        <v>73</v>
      </c>
      <c r="B27" s="121" t="s">
        <v>241</v>
      </c>
      <c r="C27" s="90" t="s">
        <v>56</v>
      </c>
      <c r="D27" s="90" t="s">
        <v>71</v>
      </c>
      <c r="E27" s="90" t="s">
        <v>60</v>
      </c>
      <c r="F27" s="90" t="s">
        <v>72</v>
      </c>
      <c r="G27" s="90"/>
      <c r="H27" s="90"/>
      <c r="I27" s="213">
        <f t="shared" ref="I27:K28" si="2">I28</f>
        <v>0</v>
      </c>
      <c r="J27" s="213">
        <f t="shared" si="2"/>
        <v>0</v>
      </c>
      <c r="K27" s="213">
        <f t="shared" si="2"/>
        <v>0</v>
      </c>
    </row>
    <row r="28" spans="1:15" s="158" customFormat="1" ht="33.75" hidden="1">
      <c r="A28" s="216" t="s">
        <v>74</v>
      </c>
      <c r="B28" s="121" t="s">
        <v>241</v>
      </c>
      <c r="C28" s="90" t="s">
        <v>56</v>
      </c>
      <c r="D28" s="90" t="s">
        <v>71</v>
      </c>
      <c r="E28" s="90" t="s">
        <v>60</v>
      </c>
      <c r="F28" s="90" t="s">
        <v>72</v>
      </c>
      <c r="G28" s="90" t="s">
        <v>75</v>
      </c>
      <c r="H28" s="90"/>
      <c r="I28" s="218">
        <f t="shared" si="2"/>
        <v>0</v>
      </c>
      <c r="J28" s="218">
        <f t="shared" si="2"/>
        <v>0</v>
      </c>
      <c r="K28" s="218">
        <f t="shared" si="2"/>
        <v>0</v>
      </c>
    </row>
    <row r="29" spans="1:15" s="156" customFormat="1" ht="33.75" hidden="1">
      <c r="A29" s="85" t="s">
        <v>76</v>
      </c>
      <c r="B29" s="121" t="s">
        <v>241</v>
      </c>
      <c r="C29" s="79" t="s">
        <v>56</v>
      </c>
      <c r="D29" s="79" t="s">
        <v>71</v>
      </c>
      <c r="E29" s="79" t="s">
        <v>60</v>
      </c>
      <c r="F29" s="79" t="s">
        <v>72</v>
      </c>
      <c r="G29" s="79" t="s">
        <v>77</v>
      </c>
      <c r="H29" s="79"/>
      <c r="I29" s="218">
        <f>SUM(I30:I33)</f>
        <v>0</v>
      </c>
      <c r="J29" s="218">
        <f>SUM(J30:J33)</f>
        <v>0</v>
      </c>
      <c r="K29" s="218">
        <f>SUM(K30:K33)</f>
        <v>0</v>
      </c>
    </row>
    <row r="30" spans="1:15" s="71" customFormat="1" ht="24" hidden="1">
      <c r="A30" s="81" t="s">
        <v>65</v>
      </c>
      <c r="B30" s="121" t="s">
        <v>241</v>
      </c>
      <c r="C30" s="82" t="s">
        <v>56</v>
      </c>
      <c r="D30" s="82" t="s">
        <v>71</v>
      </c>
      <c r="E30" s="82" t="s">
        <v>60</v>
      </c>
      <c r="F30" s="82" t="s">
        <v>72</v>
      </c>
      <c r="G30" s="82" t="s">
        <v>77</v>
      </c>
      <c r="H30" s="82" t="s">
        <v>66</v>
      </c>
      <c r="I30" s="215"/>
      <c r="J30" s="215"/>
      <c r="K30" s="215"/>
    </row>
    <row r="31" spans="1:15" s="71" customFormat="1" ht="24" hidden="1">
      <c r="A31" s="81" t="s">
        <v>65</v>
      </c>
      <c r="B31" s="121" t="s">
        <v>241</v>
      </c>
      <c r="C31" s="82" t="s">
        <v>56</v>
      </c>
      <c r="D31" s="82" t="s">
        <v>71</v>
      </c>
      <c r="E31" s="82" t="s">
        <v>60</v>
      </c>
      <c r="F31" s="82" t="s">
        <v>72</v>
      </c>
      <c r="G31" s="82" t="s">
        <v>77</v>
      </c>
      <c r="H31" s="82" t="s">
        <v>68</v>
      </c>
      <c r="I31" s="215"/>
      <c r="J31" s="215"/>
      <c r="K31" s="215"/>
    </row>
    <row r="32" spans="1:15" s="71" customFormat="1" ht="24" hidden="1">
      <c r="A32" s="120" t="s">
        <v>78</v>
      </c>
      <c r="B32" s="121" t="s">
        <v>241</v>
      </c>
      <c r="C32" s="82" t="s">
        <v>56</v>
      </c>
      <c r="D32" s="82" t="s">
        <v>71</v>
      </c>
      <c r="E32" s="82" t="s">
        <v>60</v>
      </c>
      <c r="F32" s="82" t="s">
        <v>72</v>
      </c>
      <c r="G32" s="82" t="s">
        <v>77</v>
      </c>
      <c r="H32" s="82" t="s">
        <v>79</v>
      </c>
      <c r="I32" s="215"/>
      <c r="J32" s="215"/>
      <c r="K32" s="215"/>
    </row>
    <row r="33" spans="1:11" s="71" customFormat="1" ht="24" hidden="1">
      <c r="A33" s="120" t="s">
        <v>80</v>
      </c>
      <c r="B33" s="121" t="s">
        <v>241</v>
      </c>
      <c r="C33" s="82" t="s">
        <v>56</v>
      </c>
      <c r="D33" s="82" t="s">
        <v>71</v>
      </c>
      <c r="E33" s="82" t="s">
        <v>60</v>
      </c>
      <c r="F33" s="82" t="s">
        <v>72</v>
      </c>
      <c r="G33" s="82" t="s">
        <v>77</v>
      </c>
      <c r="H33" s="82" t="s">
        <v>81</v>
      </c>
      <c r="I33" s="215"/>
      <c r="J33" s="215"/>
      <c r="K33" s="215"/>
    </row>
    <row r="34" spans="1:11" ht="15">
      <c r="A34" s="210" t="s">
        <v>59</v>
      </c>
      <c r="B34" s="121" t="s">
        <v>241</v>
      </c>
      <c r="C34" s="73" t="s">
        <v>56</v>
      </c>
      <c r="D34" s="73" t="s">
        <v>71</v>
      </c>
      <c r="E34" s="73" t="s">
        <v>60</v>
      </c>
      <c r="F34" s="73" t="s">
        <v>61</v>
      </c>
      <c r="G34" s="73"/>
      <c r="H34" s="73"/>
      <c r="I34" s="211">
        <f>I35</f>
        <v>739.3</v>
      </c>
      <c r="J34" s="211">
        <f>J35</f>
        <v>677.1</v>
      </c>
      <c r="K34" s="211">
        <f>K35</f>
        <v>683.19999999999993</v>
      </c>
    </row>
    <row r="35" spans="1:11" s="150" customFormat="1" ht="22.5">
      <c r="A35" s="212" t="s">
        <v>83</v>
      </c>
      <c r="B35" s="121" t="s">
        <v>241</v>
      </c>
      <c r="C35" s="90" t="s">
        <v>56</v>
      </c>
      <c r="D35" s="90" t="s">
        <v>71</v>
      </c>
      <c r="E35" s="90" t="s">
        <v>60</v>
      </c>
      <c r="F35" s="90" t="s">
        <v>72</v>
      </c>
      <c r="G35" s="90"/>
      <c r="H35" s="90"/>
      <c r="I35" s="213">
        <f>I36+I39</f>
        <v>739.3</v>
      </c>
      <c r="J35" s="213">
        <f>J36+J39</f>
        <v>677.1</v>
      </c>
      <c r="K35" s="213">
        <f>K36+K39</f>
        <v>683.19999999999993</v>
      </c>
    </row>
    <row r="36" spans="1:11" ht="21">
      <c r="A36" s="214" t="s">
        <v>84</v>
      </c>
      <c r="B36" s="121" t="s">
        <v>241</v>
      </c>
      <c r="C36" s="79" t="s">
        <v>56</v>
      </c>
      <c r="D36" s="79" t="s">
        <v>71</v>
      </c>
      <c r="E36" s="79" t="s">
        <v>60</v>
      </c>
      <c r="F36" s="79" t="s">
        <v>72</v>
      </c>
      <c r="G36" s="79" t="s">
        <v>243</v>
      </c>
      <c r="H36" s="79"/>
      <c r="I36" s="219">
        <f>I37+I38</f>
        <v>618.4</v>
      </c>
      <c r="J36" s="219">
        <f>J37+J38</f>
        <v>653.4</v>
      </c>
      <c r="K36" s="219">
        <f>K37+K38</f>
        <v>653.4</v>
      </c>
    </row>
    <row r="37" spans="1:11" ht="24">
      <c r="A37" s="120" t="s">
        <v>65</v>
      </c>
      <c r="B37" s="121" t="s">
        <v>241</v>
      </c>
      <c r="C37" s="82" t="s">
        <v>56</v>
      </c>
      <c r="D37" s="82" t="s">
        <v>71</v>
      </c>
      <c r="E37" s="82" t="s">
        <v>60</v>
      </c>
      <c r="F37" s="82" t="s">
        <v>72</v>
      </c>
      <c r="G37" s="82" t="s">
        <v>85</v>
      </c>
      <c r="H37" s="82" t="s">
        <v>66</v>
      </c>
      <c r="I37" s="215">
        <v>475</v>
      </c>
      <c r="J37" s="215">
        <f>485+15</f>
        <v>500</v>
      </c>
      <c r="K37" s="215">
        <v>500</v>
      </c>
    </row>
    <row r="38" spans="1:11" ht="24">
      <c r="A38" s="120" t="s">
        <v>65</v>
      </c>
      <c r="B38" s="121" t="s">
        <v>241</v>
      </c>
      <c r="C38" s="82" t="s">
        <v>56</v>
      </c>
      <c r="D38" s="82" t="s">
        <v>71</v>
      </c>
      <c r="E38" s="82" t="s">
        <v>60</v>
      </c>
      <c r="F38" s="82" t="s">
        <v>72</v>
      </c>
      <c r="G38" s="82" t="s">
        <v>85</v>
      </c>
      <c r="H38" s="82" t="s">
        <v>68</v>
      </c>
      <c r="I38" s="215">
        <v>143.4</v>
      </c>
      <c r="J38" s="215">
        <f>148.4+5</f>
        <v>153.4</v>
      </c>
      <c r="K38" s="215">
        <v>153.4</v>
      </c>
    </row>
    <row r="39" spans="1:11" ht="23.25" customHeight="1">
      <c r="A39" s="214" t="s">
        <v>86</v>
      </c>
      <c r="B39" s="121" t="s">
        <v>241</v>
      </c>
      <c r="C39" s="79" t="s">
        <v>56</v>
      </c>
      <c r="D39" s="79" t="s">
        <v>71</v>
      </c>
      <c r="E39" s="79" t="s">
        <v>60</v>
      </c>
      <c r="F39" s="79" t="s">
        <v>72</v>
      </c>
      <c r="G39" s="79" t="s">
        <v>87</v>
      </c>
      <c r="H39" s="79"/>
      <c r="I39" s="219">
        <f>I40+I41+I42+I43+I44</f>
        <v>120.9</v>
      </c>
      <c r="J39" s="219">
        <f>J40+J41+J42+J43+J44</f>
        <v>23.700000000000003</v>
      </c>
      <c r="K39" s="219">
        <f>K40+K41+K42+K43+K44</f>
        <v>29.799999999999997</v>
      </c>
    </row>
    <row r="40" spans="1:11" ht="24">
      <c r="A40" s="120" t="s">
        <v>78</v>
      </c>
      <c r="B40" s="121" t="s">
        <v>241</v>
      </c>
      <c r="C40" s="82" t="s">
        <v>56</v>
      </c>
      <c r="D40" s="82" t="s">
        <v>71</v>
      </c>
      <c r="E40" s="82" t="s">
        <v>60</v>
      </c>
      <c r="F40" s="82" t="s">
        <v>72</v>
      </c>
      <c r="G40" s="82" t="s">
        <v>87</v>
      </c>
      <c r="H40" s="82" t="s">
        <v>79</v>
      </c>
      <c r="I40" s="215">
        <v>21.6</v>
      </c>
      <c r="J40" s="215">
        <f>21.6+2.1</f>
        <v>23.700000000000003</v>
      </c>
      <c r="K40" s="215">
        <f>23.7+6.1</f>
        <v>29.799999999999997</v>
      </c>
    </row>
    <row r="41" spans="1:11" ht="24">
      <c r="A41" s="120" t="s">
        <v>80</v>
      </c>
      <c r="B41" s="121" t="s">
        <v>241</v>
      </c>
      <c r="C41" s="82" t="s">
        <v>56</v>
      </c>
      <c r="D41" s="82" t="s">
        <v>71</v>
      </c>
      <c r="E41" s="82" t="s">
        <v>60</v>
      </c>
      <c r="F41" s="82" t="s">
        <v>72</v>
      </c>
      <c r="G41" s="82" t="s">
        <v>87</v>
      </c>
      <c r="H41" s="82" t="s">
        <v>81</v>
      </c>
      <c r="I41" s="215">
        <v>96.3</v>
      </c>
      <c r="J41" s="215">
        <v>0</v>
      </c>
      <c r="K41" s="215">
        <v>0</v>
      </c>
    </row>
    <row r="42" spans="1:11" ht="14.25" customHeight="1">
      <c r="A42" s="120" t="s">
        <v>88</v>
      </c>
      <c r="B42" s="121" t="s">
        <v>241</v>
      </c>
      <c r="C42" s="82" t="s">
        <v>56</v>
      </c>
      <c r="D42" s="82" t="s">
        <v>71</v>
      </c>
      <c r="E42" s="82" t="s">
        <v>60</v>
      </c>
      <c r="F42" s="82" t="s">
        <v>72</v>
      </c>
      <c r="G42" s="82" t="s">
        <v>87</v>
      </c>
      <c r="H42" s="82" t="s">
        <v>89</v>
      </c>
      <c r="I42" s="215">
        <v>0</v>
      </c>
      <c r="J42" s="215">
        <v>0</v>
      </c>
      <c r="K42" s="215">
        <v>0</v>
      </c>
    </row>
    <row r="43" spans="1:11" ht="13.5" customHeight="1">
      <c r="A43" s="120" t="s">
        <v>90</v>
      </c>
      <c r="B43" s="121" t="s">
        <v>241</v>
      </c>
      <c r="C43" s="82" t="s">
        <v>56</v>
      </c>
      <c r="D43" s="82" t="s">
        <v>71</v>
      </c>
      <c r="E43" s="82" t="s">
        <v>60</v>
      </c>
      <c r="F43" s="82" t="s">
        <v>72</v>
      </c>
      <c r="G43" s="82" t="s">
        <v>87</v>
      </c>
      <c r="H43" s="82" t="s">
        <v>91</v>
      </c>
      <c r="I43" s="215">
        <v>0</v>
      </c>
      <c r="J43" s="215">
        <v>0</v>
      </c>
      <c r="K43" s="215">
        <v>0</v>
      </c>
    </row>
    <row r="44" spans="1:11" ht="12.75" customHeight="1">
      <c r="A44" s="120" t="s">
        <v>244</v>
      </c>
      <c r="B44" s="121" t="s">
        <v>241</v>
      </c>
      <c r="C44" s="82" t="s">
        <v>56</v>
      </c>
      <c r="D44" s="82" t="s">
        <v>71</v>
      </c>
      <c r="E44" s="82" t="s">
        <v>60</v>
      </c>
      <c r="F44" s="82" t="s">
        <v>72</v>
      </c>
      <c r="G44" s="82" t="s">
        <v>87</v>
      </c>
      <c r="H44" s="82" t="s">
        <v>92</v>
      </c>
      <c r="I44" s="215">
        <v>3</v>
      </c>
      <c r="J44" s="215">
        <v>0</v>
      </c>
      <c r="K44" s="215">
        <v>0</v>
      </c>
    </row>
    <row r="45" spans="1:11" ht="36" hidden="1" customHeight="1">
      <c r="A45" s="214" t="s">
        <v>84</v>
      </c>
      <c r="B45" s="121" t="s">
        <v>241</v>
      </c>
      <c r="C45" s="82" t="s">
        <v>56</v>
      </c>
      <c r="D45" s="82" t="s">
        <v>71</v>
      </c>
      <c r="E45" s="82" t="s">
        <v>93</v>
      </c>
      <c r="F45" s="82" t="s">
        <v>62</v>
      </c>
      <c r="G45" s="82" t="s">
        <v>94</v>
      </c>
      <c r="H45" s="82"/>
      <c r="I45" s="220">
        <f>I46</f>
        <v>0</v>
      </c>
      <c r="J45" s="220">
        <f>J46</f>
        <v>0</v>
      </c>
      <c r="K45" s="220">
        <f>K46</f>
        <v>0</v>
      </c>
    </row>
    <row r="46" spans="1:11" ht="26.25" hidden="1" customHeight="1">
      <c r="A46" s="120" t="s">
        <v>65</v>
      </c>
      <c r="B46" s="121" t="s">
        <v>241</v>
      </c>
      <c r="C46" s="82" t="s">
        <v>56</v>
      </c>
      <c r="D46" s="82" t="s">
        <v>71</v>
      </c>
      <c r="E46" s="82" t="s">
        <v>93</v>
      </c>
      <c r="F46" s="82" t="s">
        <v>62</v>
      </c>
      <c r="G46" s="82" t="s">
        <v>94</v>
      </c>
      <c r="H46" s="82" t="s">
        <v>66</v>
      </c>
      <c r="I46" s="215"/>
      <c r="J46" s="215"/>
      <c r="K46" s="215"/>
    </row>
    <row r="47" spans="1:11" ht="22.5">
      <c r="A47" s="210" t="s">
        <v>96</v>
      </c>
      <c r="B47" s="121" t="s">
        <v>241</v>
      </c>
      <c r="C47" s="73" t="s">
        <v>56</v>
      </c>
      <c r="D47" s="73" t="s">
        <v>71</v>
      </c>
      <c r="E47" s="73" t="s">
        <v>60</v>
      </c>
      <c r="F47" s="73" t="s">
        <v>61</v>
      </c>
      <c r="G47" s="73"/>
      <c r="H47" s="73"/>
      <c r="I47" s="211">
        <f t="shared" ref="I47:K50" si="3">I48</f>
        <v>0.4</v>
      </c>
      <c r="J47" s="211">
        <f t="shared" si="3"/>
        <v>0.4</v>
      </c>
      <c r="K47" s="211">
        <f t="shared" si="3"/>
        <v>0.4</v>
      </c>
    </row>
    <row r="48" spans="1:11" s="150" customFormat="1" ht="22.5">
      <c r="A48" s="212" t="s">
        <v>97</v>
      </c>
      <c r="B48" s="121" t="s">
        <v>241</v>
      </c>
      <c r="C48" s="90" t="s">
        <v>56</v>
      </c>
      <c r="D48" s="90" t="s">
        <v>71</v>
      </c>
      <c r="E48" s="90" t="s">
        <v>60</v>
      </c>
      <c r="F48" s="90" t="s">
        <v>72</v>
      </c>
      <c r="G48" s="90"/>
      <c r="H48" s="90"/>
      <c r="I48" s="213">
        <f t="shared" si="3"/>
        <v>0.4</v>
      </c>
      <c r="J48" s="213">
        <f t="shared" si="3"/>
        <v>0.4</v>
      </c>
      <c r="K48" s="213">
        <f t="shared" si="3"/>
        <v>0.4</v>
      </c>
    </row>
    <row r="49" spans="1:11" ht="31.5">
      <c r="A49" s="214" t="s">
        <v>98</v>
      </c>
      <c r="B49" s="121" t="s">
        <v>241</v>
      </c>
      <c r="C49" s="79" t="s">
        <v>56</v>
      </c>
      <c r="D49" s="79" t="s">
        <v>71</v>
      </c>
      <c r="E49" s="79" t="s">
        <v>60</v>
      </c>
      <c r="F49" s="79" t="s">
        <v>72</v>
      </c>
      <c r="G49" s="79" t="s">
        <v>101</v>
      </c>
      <c r="H49" s="79"/>
      <c r="I49" s="219">
        <f t="shared" si="3"/>
        <v>0.4</v>
      </c>
      <c r="J49" s="219">
        <f t="shared" si="3"/>
        <v>0.4</v>
      </c>
      <c r="K49" s="219">
        <f t="shared" si="3"/>
        <v>0.4</v>
      </c>
    </row>
    <row r="50" spans="1:11" ht="35.25" customHeight="1">
      <c r="A50" s="221" t="s">
        <v>100</v>
      </c>
      <c r="B50" s="121" t="s">
        <v>241</v>
      </c>
      <c r="C50" s="96" t="s">
        <v>56</v>
      </c>
      <c r="D50" s="96" t="s">
        <v>71</v>
      </c>
      <c r="E50" s="96" t="s">
        <v>60</v>
      </c>
      <c r="F50" s="96" t="s">
        <v>72</v>
      </c>
      <c r="G50" s="96" t="s">
        <v>101</v>
      </c>
      <c r="H50" s="96"/>
      <c r="I50" s="222">
        <f t="shared" si="3"/>
        <v>0.4</v>
      </c>
      <c r="J50" s="222">
        <f t="shared" si="3"/>
        <v>0.4</v>
      </c>
      <c r="K50" s="222">
        <f t="shared" si="3"/>
        <v>0.4</v>
      </c>
    </row>
    <row r="51" spans="1:11" ht="24">
      <c r="A51" s="120" t="s">
        <v>80</v>
      </c>
      <c r="B51" s="121" t="s">
        <v>241</v>
      </c>
      <c r="C51" s="82" t="s">
        <v>56</v>
      </c>
      <c r="D51" s="82" t="s">
        <v>71</v>
      </c>
      <c r="E51" s="82" t="s">
        <v>60</v>
      </c>
      <c r="F51" s="82" t="s">
        <v>72</v>
      </c>
      <c r="G51" s="82" t="s">
        <v>101</v>
      </c>
      <c r="H51" s="82" t="s">
        <v>81</v>
      </c>
      <c r="I51" s="215">
        <v>0.4</v>
      </c>
      <c r="J51" s="215">
        <v>0.4</v>
      </c>
      <c r="K51" s="215">
        <v>0.4</v>
      </c>
    </row>
    <row r="52" spans="1:11" s="71" customFormat="1" ht="15">
      <c r="A52" s="208" t="s">
        <v>102</v>
      </c>
      <c r="B52" s="121" t="s">
        <v>241</v>
      </c>
      <c r="C52" s="69" t="s">
        <v>56</v>
      </c>
      <c r="D52" s="69" t="s">
        <v>103</v>
      </c>
      <c r="E52" s="69"/>
      <c r="F52" s="69"/>
      <c r="G52" s="69"/>
      <c r="H52" s="69"/>
      <c r="I52" s="209">
        <f t="shared" ref="I52:K55" si="4">I53</f>
        <v>1.8</v>
      </c>
      <c r="J52" s="209">
        <f t="shared" si="4"/>
        <v>1.8</v>
      </c>
      <c r="K52" s="209">
        <f t="shared" si="4"/>
        <v>1.8</v>
      </c>
    </row>
    <row r="53" spans="1:11" ht="22.5">
      <c r="A53" s="210" t="s">
        <v>104</v>
      </c>
      <c r="B53" s="121" t="s">
        <v>241</v>
      </c>
      <c r="C53" s="73" t="s">
        <v>56</v>
      </c>
      <c r="D53" s="73" t="s">
        <v>103</v>
      </c>
      <c r="E53" s="73" t="s">
        <v>93</v>
      </c>
      <c r="F53" s="73" t="s">
        <v>61</v>
      </c>
      <c r="G53" s="73"/>
      <c r="H53" s="73"/>
      <c r="I53" s="211">
        <f t="shared" si="4"/>
        <v>1.8</v>
      </c>
      <c r="J53" s="211">
        <f t="shared" si="4"/>
        <v>1.8</v>
      </c>
      <c r="K53" s="211">
        <f t="shared" si="4"/>
        <v>1.8</v>
      </c>
    </row>
    <row r="54" spans="1:11" s="150" customFormat="1" ht="22.5">
      <c r="A54" s="212" t="s">
        <v>97</v>
      </c>
      <c r="B54" s="121" t="s">
        <v>241</v>
      </c>
      <c r="C54" s="90" t="s">
        <v>56</v>
      </c>
      <c r="D54" s="90" t="s">
        <v>103</v>
      </c>
      <c r="E54" s="90" t="s">
        <v>93</v>
      </c>
      <c r="F54" s="90" t="s">
        <v>62</v>
      </c>
      <c r="G54" s="90"/>
      <c r="H54" s="90"/>
      <c r="I54" s="213">
        <f t="shared" si="4"/>
        <v>1.8</v>
      </c>
      <c r="J54" s="213">
        <f t="shared" si="4"/>
        <v>1.8</v>
      </c>
      <c r="K54" s="213">
        <f t="shared" si="4"/>
        <v>1.8</v>
      </c>
    </row>
    <row r="55" spans="1:11" ht="15">
      <c r="A55" s="214" t="s">
        <v>105</v>
      </c>
      <c r="B55" s="121" t="s">
        <v>241</v>
      </c>
      <c r="C55" s="79" t="s">
        <v>56</v>
      </c>
      <c r="D55" s="79" t="s">
        <v>103</v>
      </c>
      <c r="E55" s="79" t="s">
        <v>93</v>
      </c>
      <c r="F55" s="79" t="s">
        <v>62</v>
      </c>
      <c r="G55" s="79" t="s">
        <v>245</v>
      </c>
      <c r="H55" s="79"/>
      <c r="I55" s="213">
        <f t="shared" si="4"/>
        <v>1.8</v>
      </c>
      <c r="J55" s="213">
        <f t="shared" si="4"/>
        <v>1.8</v>
      </c>
      <c r="K55" s="213">
        <f t="shared" si="4"/>
        <v>1.8</v>
      </c>
    </row>
    <row r="56" spans="1:11" ht="15" customHeight="1">
      <c r="A56" s="120" t="s">
        <v>107</v>
      </c>
      <c r="B56" s="121" t="s">
        <v>241</v>
      </c>
      <c r="C56" s="82" t="s">
        <v>56</v>
      </c>
      <c r="D56" s="82" t="s">
        <v>103</v>
      </c>
      <c r="E56" s="82" t="s">
        <v>93</v>
      </c>
      <c r="F56" s="82" t="s">
        <v>62</v>
      </c>
      <c r="G56" s="82" t="s">
        <v>245</v>
      </c>
      <c r="H56" s="82" t="s">
        <v>108</v>
      </c>
      <c r="I56" s="215">
        <f>1.8</f>
        <v>1.8</v>
      </c>
      <c r="J56" s="215">
        <v>1.8</v>
      </c>
      <c r="K56" s="215">
        <v>1.8</v>
      </c>
    </row>
    <row r="57" spans="1:11" s="132" customFormat="1" ht="15" customHeight="1">
      <c r="A57" s="223" t="s">
        <v>246</v>
      </c>
      <c r="B57" s="224" t="s">
        <v>241</v>
      </c>
      <c r="C57" s="225" t="s">
        <v>56</v>
      </c>
      <c r="D57" s="225" t="s">
        <v>109</v>
      </c>
      <c r="E57" s="225" t="s">
        <v>93</v>
      </c>
      <c r="F57" s="225" t="s">
        <v>62</v>
      </c>
      <c r="G57" s="225"/>
      <c r="H57" s="225"/>
      <c r="I57" s="226">
        <f>I58+I59</f>
        <v>46.9</v>
      </c>
      <c r="J57" s="226">
        <f>J58</f>
        <v>0</v>
      </c>
      <c r="K57" s="226">
        <f>K58</f>
        <v>0</v>
      </c>
    </row>
    <row r="58" spans="1:11" s="132" customFormat="1" ht="24.75" customHeight="1">
      <c r="A58" s="120" t="s">
        <v>80</v>
      </c>
      <c r="B58" s="121" t="s">
        <v>241</v>
      </c>
      <c r="C58" s="82" t="s">
        <v>56</v>
      </c>
      <c r="D58" s="82" t="s">
        <v>109</v>
      </c>
      <c r="E58" s="82" t="s">
        <v>93</v>
      </c>
      <c r="F58" s="82" t="s">
        <v>62</v>
      </c>
      <c r="G58" s="82" t="s">
        <v>110</v>
      </c>
      <c r="H58" s="82" t="s">
        <v>81</v>
      </c>
      <c r="I58" s="151">
        <v>4.5</v>
      </c>
      <c r="J58" s="151">
        <v>0</v>
      </c>
      <c r="K58" s="151">
        <v>0</v>
      </c>
    </row>
    <row r="59" spans="1:11" s="132" customFormat="1" ht="24.75" customHeight="1">
      <c r="A59" s="120" t="str">
        <f>A58</f>
        <v>Прочая закупка товаров, работ и услуг для обеспечения государственных (муниципальных) нужд</v>
      </c>
      <c r="B59" s="121" t="s">
        <v>241</v>
      </c>
      <c r="C59" s="82" t="s">
        <v>56</v>
      </c>
      <c r="D59" s="82" t="s">
        <v>109</v>
      </c>
      <c r="E59" s="82" t="s">
        <v>93</v>
      </c>
      <c r="F59" s="82" t="s">
        <v>62</v>
      </c>
      <c r="G59" s="82" t="s">
        <v>111</v>
      </c>
      <c r="H59" s="82" t="s">
        <v>81</v>
      </c>
      <c r="I59" s="151">
        <v>42.4</v>
      </c>
      <c r="J59" s="151">
        <v>0</v>
      </c>
      <c r="K59" s="151">
        <v>0</v>
      </c>
    </row>
    <row r="60" spans="1:11" s="67" customFormat="1" ht="15">
      <c r="A60" s="227" t="s">
        <v>112</v>
      </c>
      <c r="B60" s="121" t="s">
        <v>241</v>
      </c>
      <c r="C60" s="64" t="s">
        <v>58</v>
      </c>
      <c r="D60" s="65"/>
      <c r="E60" s="65"/>
      <c r="F60" s="65"/>
      <c r="G60" s="65"/>
      <c r="H60" s="65"/>
      <c r="I60" s="207">
        <f t="shared" ref="I60:K63" si="5">I61</f>
        <v>78.7</v>
      </c>
      <c r="J60" s="207">
        <f t="shared" si="5"/>
        <v>78.8</v>
      </c>
      <c r="K60" s="207">
        <f t="shared" si="5"/>
        <v>80.600000000000009</v>
      </c>
    </row>
    <row r="61" spans="1:11" s="71" customFormat="1" ht="15">
      <c r="A61" s="208" t="s">
        <v>113</v>
      </c>
      <c r="B61" s="121" t="s">
        <v>241</v>
      </c>
      <c r="C61" s="69" t="s">
        <v>58</v>
      </c>
      <c r="D61" s="69" t="s">
        <v>114</v>
      </c>
      <c r="E61" s="69"/>
      <c r="F61" s="69"/>
      <c r="G61" s="69"/>
      <c r="H61" s="69"/>
      <c r="I61" s="209">
        <f t="shared" si="5"/>
        <v>78.7</v>
      </c>
      <c r="J61" s="209">
        <f t="shared" si="5"/>
        <v>78.8</v>
      </c>
      <c r="K61" s="209">
        <f t="shared" si="5"/>
        <v>80.600000000000009</v>
      </c>
    </row>
    <row r="62" spans="1:11" ht="22.5">
      <c r="A62" s="210" t="s">
        <v>70</v>
      </c>
      <c r="B62" s="121" t="s">
        <v>241</v>
      </c>
      <c r="C62" s="73" t="s">
        <v>58</v>
      </c>
      <c r="D62" s="73" t="s">
        <v>114</v>
      </c>
      <c r="E62" s="73" t="s">
        <v>93</v>
      </c>
      <c r="F62" s="73" t="s">
        <v>61</v>
      </c>
      <c r="G62" s="73"/>
      <c r="H62" s="73"/>
      <c r="I62" s="211">
        <f t="shared" si="5"/>
        <v>78.7</v>
      </c>
      <c r="J62" s="211">
        <f t="shared" si="5"/>
        <v>78.8</v>
      </c>
      <c r="K62" s="211">
        <f t="shared" si="5"/>
        <v>80.600000000000009</v>
      </c>
    </row>
    <row r="63" spans="1:11" ht="33.75">
      <c r="A63" s="228" t="s">
        <v>115</v>
      </c>
      <c r="B63" s="121" t="s">
        <v>241</v>
      </c>
      <c r="C63" s="76" t="s">
        <v>58</v>
      </c>
      <c r="D63" s="76" t="s">
        <v>114</v>
      </c>
      <c r="E63" s="76" t="s">
        <v>93</v>
      </c>
      <c r="F63" s="76" t="s">
        <v>62</v>
      </c>
      <c r="G63" s="76"/>
      <c r="H63" s="76"/>
      <c r="I63" s="229">
        <f t="shared" si="5"/>
        <v>78.7</v>
      </c>
      <c r="J63" s="229">
        <f t="shared" si="5"/>
        <v>78.8</v>
      </c>
      <c r="K63" s="229">
        <f t="shared" si="5"/>
        <v>80.600000000000009</v>
      </c>
    </row>
    <row r="64" spans="1:11" ht="21">
      <c r="A64" s="214" t="s">
        <v>116</v>
      </c>
      <c r="B64" s="121" t="s">
        <v>241</v>
      </c>
      <c r="C64" s="79" t="s">
        <v>58</v>
      </c>
      <c r="D64" s="79" t="s">
        <v>114</v>
      </c>
      <c r="E64" s="79" t="s">
        <v>93</v>
      </c>
      <c r="F64" s="79" t="s">
        <v>62</v>
      </c>
      <c r="G64" s="79" t="s">
        <v>117</v>
      </c>
      <c r="H64" s="79"/>
      <c r="I64" s="213">
        <f>SUM(I65:I69)</f>
        <v>78.7</v>
      </c>
      <c r="J64" s="213">
        <f>SUM(J65:J69)</f>
        <v>78.8</v>
      </c>
      <c r="K64" s="213">
        <f>SUM(K65:K69)</f>
        <v>80.600000000000009</v>
      </c>
    </row>
    <row r="65" spans="1:11" ht="24">
      <c r="A65" s="120" t="s">
        <v>65</v>
      </c>
      <c r="B65" s="121" t="s">
        <v>241</v>
      </c>
      <c r="C65" s="82" t="s">
        <v>58</v>
      </c>
      <c r="D65" s="82" t="s">
        <v>114</v>
      </c>
      <c r="E65" s="82" t="s">
        <v>93</v>
      </c>
      <c r="F65" s="82" t="s">
        <v>62</v>
      </c>
      <c r="G65" s="82" t="s">
        <v>117</v>
      </c>
      <c r="H65" s="82" t="s">
        <v>66</v>
      </c>
      <c r="I65" s="215">
        <v>56</v>
      </c>
      <c r="J65" s="215">
        <v>56.1</v>
      </c>
      <c r="K65" s="215">
        <v>57.5</v>
      </c>
    </row>
    <row r="66" spans="1:11" ht="24" hidden="1">
      <c r="A66" s="120" t="s">
        <v>78</v>
      </c>
      <c r="B66" s="82"/>
      <c r="C66" s="82" t="s">
        <v>58</v>
      </c>
      <c r="D66" s="82" t="s">
        <v>114</v>
      </c>
      <c r="E66" s="82" t="s">
        <v>186</v>
      </c>
      <c r="F66" s="82" t="s">
        <v>187</v>
      </c>
      <c r="G66" s="82" t="s">
        <v>188</v>
      </c>
      <c r="H66" s="82" t="s">
        <v>79</v>
      </c>
      <c r="I66" s="215"/>
      <c r="J66" s="215"/>
      <c r="K66" s="215"/>
    </row>
    <row r="67" spans="1:11" ht="24">
      <c r="A67" s="120" t="s">
        <v>65</v>
      </c>
      <c r="B67" s="121" t="s">
        <v>241</v>
      </c>
      <c r="C67" s="82" t="s">
        <v>58</v>
      </c>
      <c r="D67" s="82" t="s">
        <v>114</v>
      </c>
      <c r="E67" s="82" t="s">
        <v>93</v>
      </c>
      <c r="F67" s="82" t="s">
        <v>62</v>
      </c>
      <c r="G67" s="82" t="s">
        <v>117</v>
      </c>
      <c r="H67" s="82" t="s">
        <v>68</v>
      </c>
      <c r="I67" s="215">
        <v>17</v>
      </c>
      <c r="J67" s="215">
        <v>17</v>
      </c>
      <c r="K67" s="215">
        <v>17.399999999999999</v>
      </c>
    </row>
    <row r="68" spans="1:11" ht="24">
      <c r="A68" s="120" t="s">
        <v>78</v>
      </c>
      <c r="B68" s="121" t="s">
        <v>241</v>
      </c>
      <c r="C68" s="82" t="s">
        <v>58</v>
      </c>
      <c r="D68" s="82" t="s">
        <v>114</v>
      </c>
      <c r="E68" s="82" t="s">
        <v>93</v>
      </c>
      <c r="F68" s="82" t="s">
        <v>62</v>
      </c>
      <c r="G68" s="82" t="s">
        <v>117</v>
      </c>
      <c r="H68" s="82" t="s">
        <v>79</v>
      </c>
      <c r="I68" s="215">
        <v>4.2</v>
      </c>
      <c r="J68" s="215">
        <v>4.2</v>
      </c>
      <c r="K68" s="215">
        <v>4.2</v>
      </c>
    </row>
    <row r="69" spans="1:11" ht="24.75" customHeight="1">
      <c r="A69" s="120" t="s">
        <v>80</v>
      </c>
      <c r="B69" s="121" t="s">
        <v>241</v>
      </c>
      <c r="C69" s="82" t="s">
        <v>58</v>
      </c>
      <c r="D69" s="82" t="s">
        <v>114</v>
      </c>
      <c r="E69" s="82" t="s">
        <v>93</v>
      </c>
      <c r="F69" s="82" t="s">
        <v>62</v>
      </c>
      <c r="G69" s="82" t="s">
        <v>117</v>
      </c>
      <c r="H69" s="82" t="s">
        <v>81</v>
      </c>
      <c r="I69" s="215">
        <v>1.5</v>
      </c>
      <c r="J69" s="215">
        <v>1.5</v>
      </c>
      <c r="K69" s="215">
        <v>1.5</v>
      </c>
    </row>
    <row r="70" spans="1:11" s="67" customFormat="1" ht="1.5" customHeight="1">
      <c r="A70" s="227" t="s">
        <v>118</v>
      </c>
      <c r="B70" s="64"/>
      <c r="C70" s="64" t="s">
        <v>114</v>
      </c>
      <c r="D70" s="65"/>
      <c r="E70" s="65"/>
      <c r="F70" s="65"/>
      <c r="G70" s="65"/>
      <c r="H70" s="65"/>
      <c r="I70" s="207">
        <f t="shared" ref="I70:K73" si="6">I71</f>
        <v>0</v>
      </c>
      <c r="J70" s="207">
        <f t="shared" si="6"/>
        <v>0</v>
      </c>
      <c r="K70" s="207">
        <f t="shared" si="6"/>
        <v>0</v>
      </c>
    </row>
    <row r="71" spans="1:11" s="71" customFormat="1" ht="15" hidden="1">
      <c r="A71" s="208" t="s">
        <v>119</v>
      </c>
      <c r="B71" s="101"/>
      <c r="C71" s="69" t="s">
        <v>114</v>
      </c>
      <c r="D71" s="69" t="s">
        <v>71</v>
      </c>
      <c r="E71" s="69"/>
      <c r="F71" s="69"/>
      <c r="G71" s="69"/>
      <c r="H71" s="69"/>
      <c r="I71" s="209">
        <f t="shared" si="6"/>
        <v>0</v>
      </c>
      <c r="J71" s="209">
        <f t="shared" si="6"/>
        <v>0</v>
      </c>
      <c r="K71" s="209">
        <f t="shared" si="6"/>
        <v>0</v>
      </c>
    </row>
    <row r="72" spans="1:11" ht="22.5" hidden="1">
      <c r="A72" s="210" t="s">
        <v>96</v>
      </c>
      <c r="B72" s="73"/>
      <c r="C72" s="73" t="s">
        <v>114</v>
      </c>
      <c r="D72" s="73" t="s">
        <v>71</v>
      </c>
      <c r="E72" s="73" t="s">
        <v>93</v>
      </c>
      <c r="F72" s="73" t="s">
        <v>61</v>
      </c>
      <c r="G72" s="73"/>
      <c r="H72" s="73"/>
      <c r="I72" s="211">
        <f t="shared" si="6"/>
        <v>0</v>
      </c>
      <c r="J72" s="211">
        <f t="shared" si="6"/>
        <v>0</v>
      </c>
      <c r="K72" s="211">
        <f t="shared" si="6"/>
        <v>0</v>
      </c>
    </row>
    <row r="73" spans="1:11" ht="22.5" hidden="1">
      <c r="A73" s="228" t="s">
        <v>97</v>
      </c>
      <c r="B73" s="76"/>
      <c r="C73" s="76" t="s">
        <v>114</v>
      </c>
      <c r="D73" s="76" t="s">
        <v>71</v>
      </c>
      <c r="E73" s="76" t="s">
        <v>93</v>
      </c>
      <c r="F73" s="76" t="s">
        <v>62</v>
      </c>
      <c r="G73" s="76"/>
      <c r="H73" s="76"/>
      <c r="I73" s="229">
        <f t="shared" si="6"/>
        <v>0</v>
      </c>
      <c r="J73" s="229">
        <f t="shared" si="6"/>
        <v>0</v>
      </c>
      <c r="K73" s="229">
        <f t="shared" si="6"/>
        <v>0</v>
      </c>
    </row>
    <row r="74" spans="1:11" ht="15" hidden="1">
      <c r="A74" s="214" t="s">
        <v>120</v>
      </c>
      <c r="B74" s="79"/>
      <c r="C74" s="79" t="s">
        <v>114</v>
      </c>
      <c r="D74" s="79" t="s">
        <v>71</v>
      </c>
      <c r="E74" s="79" t="s">
        <v>93</v>
      </c>
      <c r="F74" s="79" t="s">
        <v>62</v>
      </c>
      <c r="G74" s="79" t="s">
        <v>121</v>
      </c>
      <c r="H74" s="79"/>
      <c r="I74" s="213">
        <f>SUM(I75:I79)</f>
        <v>0</v>
      </c>
      <c r="J74" s="213">
        <f>SUM(J75:J79)</f>
        <v>0</v>
      </c>
      <c r="K74" s="213">
        <f>SUM(K75:K79)</f>
        <v>0</v>
      </c>
    </row>
    <row r="75" spans="1:11" ht="24" hidden="1">
      <c r="A75" s="167" t="s">
        <v>65</v>
      </c>
      <c r="B75" s="82"/>
      <c r="C75" s="82" t="s">
        <v>114</v>
      </c>
      <c r="D75" s="82" t="s">
        <v>71</v>
      </c>
      <c r="E75" s="82" t="s">
        <v>93</v>
      </c>
      <c r="F75" s="82" t="s">
        <v>62</v>
      </c>
      <c r="G75" s="82" t="s">
        <v>121</v>
      </c>
      <c r="H75" s="82" t="s">
        <v>66</v>
      </c>
      <c r="I75" s="215"/>
      <c r="J75" s="215"/>
      <c r="K75" s="215"/>
    </row>
    <row r="76" spans="1:11" ht="24" hidden="1">
      <c r="A76" s="120" t="s">
        <v>78</v>
      </c>
      <c r="B76" s="82"/>
      <c r="C76" s="82" t="s">
        <v>114</v>
      </c>
      <c r="D76" s="82" t="s">
        <v>71</v>
      </c>
      <c r="E76" s="82" t="s">
        <v>93</v>
      </c>
      <c r="F76" s="82" t="s">
        <v>62</v>
      </c>
      <c r="G76" s="82" t="s">
        <v>121</v>
      </c>
      <c r="H76" s="82" t="s">
        <v>79</v>
      </c>
      <c r="I76" s="215"/>
      <c r="J76" s="215"/>
      <c r="K76" s="215"/>
    </row>
    <row r="77" spans="1:11" ht="24" hidden="1">
      <c r="A77" s="120" t="s">
        <v>80</v>
      </c>
      <c r="B77" s="82"/>
      <c r="C77" s="82" t="s">
        <v>114</v>
      </c>
      <c r="D77" s="82" t="s">
        <v>71</v>
      </c>
      <c r="E77" s="82" t="s">
        <v>93</v>
      </c>
      <c r="F77" s="82" t="s">
        <v>62</v>
      </c>
      <c r="G77" s="82" t="s">
        <v>121</v>
      </c>
      <c r="H77" s="82" t="s">
        <v>81</v>
      </c>
      <c r="I77" s="215"/>
      <c r="J77" s="215"/>
      <c r="K77" s="215"/>
    </row>
    <row r="78" spans="1:11" ht="14.25" hidden="1" customHeight="1">
      <c r="A78" s="120" t="s">
        <v>88</v>
      </c>
      <c r="B78" s="82"/>
      <c r="C78" s="82" t="s">
        <v>114</v>
      </c>
      <c r="D78" s="82" t="s">
        <v>71</v>
      </c>
      <c r="E78" s="82" t="s">
        <v>93</v>
      </c>
      <c r="F78" s="82" t="s">
        <v>62</v>
      </c>
      <c r="G78" s="82" t="s">
        <v>121</v>
      </c>
      <c r="H78" s="82" t="s">
        <v>89</v>
      </c>
      <c r="I78" s="215"/>
      <c r="J78" s="215"/>
      <c r="K78" s="215"/>
    </row>
    <row r="79" spans="1:11" ht="13.5" hidden="1" customHeight="1">
      <c r="A79" s="120" t="s">
        <v>90</v>
      </c>
      <c r="B79" s="82"/>
      <c r="C79" s="82" t="s">
        <v>114</v>
      </c>
      <c r="D79" s="82" t="s">
        <v>71</v>
      </c>
      <c r="E79" s="82" t="s">
        <v>93</v>
      </c>
      <c r="F79" s="82" t="s">
        <v>62</v>
      </c>
      <c r="G79" s="82" t="s">
        <v>121</v>
      </c>
      <c r="H79" s="82" t="s">
        <v>91</v>
      </c>
      <c r="I79" s="215"/>
      <c r="J79" s="215"/>
      <c r="K79" s="215"/>
    </row>
    <row r="80" spans="1:11" s="67" customFormat="1" ht="21" customHeight="1">
      <c r="A80" s="227" t="s">
        <v>122</v>
      </c>
      <c r="B80" s="121" t="s">
        <v>241</v>
      </c>
      <c r="C80" s="64" t="s">
        <v>71</v>
      </c>
      <c r="D80" s="65"/>
      <c r="E80" s="65"/>
      <c r="F80" s="65"/>
      <c r="G80" s="65"/>
      <c r="H80" s="65"/>
      <c r="I80" s="207">
        <f>I87+I89</f>
        <v>55.9</v>
      </c>
      <c r="J80" s="207">
        <f>J81+J89</f>
        <v>0</v>
      </c>
      <c r="K80" s="207">
        <f>K81+K89</f>
        <v>0</v>
      </c>
    </row>
    <row r="81" spans="1:11" s="71" customFormat="1" ht="15" hidden="1">
      <c r="A81" s="208" t="s">
        <v>126</v>
      </c>
      <c r="B81" s="121" t="s">
        <v>241</v>
      </c>
      <c r="C81" s="69" t="s">
        <v>71</v>
      </c>
      <c r="D81" s="69" t="s">
        <v>127</v>
      </c>
      <c r="E81" s="69"/>
      <c r="F81" s="69"/>
      <c r="G81" s="69"/>
      <c r="H81" s="69"/>
      <c r="I81" s="209">
        <f t="shared" ref="I81:K83" si="7">I82</f>
        <v>0</v>
      </c>
      <c r="J81" s="209">
        <f t="shared" si="7"/>
        <v>0</v>
      </c>
      <c r="K81" s="209">
        <f t="shared" si="7"/>
        <v>0</v>
      </c>
    </row>
    <row r="82" spans="1:11" ht="22.5" hidden="1">
      <c r="A82" s="210" t="s">
        <v>96</v>
      </c>
      <c r="B82" s="121" t="s">
        <v>241</v>
      </c>
      <c r="C82" s="73" t="s">
        <v>71</v>
      </c>
      <c r="D82" s="73" t="s">
        <v>127</v>
      </c>
      <c r="E82" s="73" t="s">
        <v>93</v>
      </c>
      <c r="F82" s="73" t="s">
        <v>61</v>
      </c>
      <c r="G82" s="73"/>
      <c r="H82" s="73"/>
      <c r="I82" s="211">
        <f t="shared" si="7"/>
        <v>0</v>
      </c>
      <c r="J82" s="211">
        <f t="shared" si="7"/>
        <v>0</v>
      </c>
      <c r="K82" s="211">
        <f t="shared" si="7"/>
        <v>0</v>
      </c>
    </row>
    <row r="83" spans="1:11" ht="22.5" hidden="1">
      <c r="A83" s="228" t="s">
        <v>97</v>
      </c>
      <c r="B83" s="121" t="s">
        <v>241</v>
      </c>
      <c r="C83" s="76" t="s">
        <v>71</v>
      </c>
      <c r="D83" s="76" t="s">
        <v>127</v>
      </c>
      <c r="E83" s="76" t="s">
        <v>93</v>
      </c>
      <c r="F83" s="76" t="s">
        <v>62</v>
      </c>
      <c r="G83" s="76"/>
      <c r="H83" s="76"/>
      <c r="I83" s="229">
        <f t="shared" si="7"/>
        <v>0</v>
      </c>
      <c r="J83" s="229">
        <f t="shared" si="7"/>
        <v>0</v>
      </c>
      <c r="K83" s="229">
        <f t="shared" si="7"/>
        <v>0</v>
      </c>
    </row>
    <row r="84" spans="1:11" ht="31.5" hidden="1">
      <c r="A84" s="214" t="s">
        <v>128</v>
      </c>
      <c r="B84" s="121" t="s">
        <v>241</v>
      </c>
      <c r="C84" s="79" t="s">
        <v>71</v>
      </c>
      <c r="D84" s="79" t="s">
        <v>127</v>
      </c>
      <c r="E84" s="79" t="s">
        <v>93</v>
      </c>
      <c r="F84" s="79" t="s">
        <v>62</v>
      </c>
      <c r="G84" s="79" t="s">
        <v>129</v>
      </c>
      <c r="H84" s="79"/>
      <c r="I84" s="213">
        <f>SUM(I85:I86)</f>
        <v>0</v>
      </c>
      <c r="J84" s="213">
        <f>SUM(J85:J86)</f>
        <v>0</v>
      </c>
      <c r="K84" s="213">
        <f>SUM(K85:K86)</f>
        <v>0</v>
      </c>
    </row>
    <row r="85" spans="1:11" ht="24" hidden="1">
      <c r="A85" s="120" t="s">
        <v>130</v>
      </c>
      <c r="B85" s="121" t="s">
        <v>241</v>
      </c>
      <c r="C85" s="82" t="s">
        <v>71</v>
      </c>
      <c r="D85" s="82" t="s">
        <v>127</v>
      </c>
      <c r="E85" s="82" t="s">
        <v>93</v>
      </c>
      <c r="F85" s="82" t="s">
        <v>62</v>
      </c>
      <c r="G85" s="82" t="s">
        <v>129</v>
      </c>
      <c r="H85" s="82" t="s">
        <v>131</v>
      </c>
      <c r="I85" s="215"/>
      <c r="J85" s="215"/>
      <c r="K85" s="215"/>
    </row>
    <row r="86" spans="1:11" ht="24" hidden="1">
      <c r="A86" s="120" t="s">
        <v>80</v>
      </c>
      <c r="B86" s="121" t="s">
        <v>241</v>
      </c>
      <c r="C86" s="82" t="s">
        <v>71</v>
      </c>
      <c r="D86" s="82" t="s">
        <v>127</v>
      </c>
      <c r="E86" s="82" t="s">
        <v>93</v>
      </c>
      <c r="F86" s="82" t="s">
        <v>62</v>
      </c>
      <c r="G86" s="82" t="s">
        <v>129</v>
      </c>
      <c r="H86" s="82" t="s">
        <v>81</v>
      </c>
      <c r="I86" s="215"/>
      <c r="J86" s="215"/>
      <c r="K86" s="215"/>
    </row>
    <row r="87" spans="1:11" ht="15">
      <c r="A87" s="208" t="s">
        <v>126</v>
      </c>
      <c r="B87" s="121" t="s">
        <v>241</v>
      </c>
      <c r="C87" s="82" t="s">
        <v>71</v>
      </c>
      <c r="D87" s="82" t="s">
        <v>127</v>
      </c>
      <c r="E87" s="82"/>
      <c r="F87" s="82"/>
      <c r="G87" s="82"/>
      <c r="H87" s="82"/>
      <c r="I87" s="220">
        <f>I88+I91</f>
        <v>46</v>
      </c>
      <c r="J87" s="220">
        <f>J88+J91</f>
        <v>0</v>
      </c>
      <c r="K87" s="220">
        <f>K88+K91</f>
        <v>0</v>
      </c>
    </row>
    <row r="88" spans="1:11" ht="24">
      <c r="A88" s="120" t="s">
        <v>80</v>
      </c>
      <c r="B88" s="121" t="s">
        <v>241</v>
      </c>
      <c r="C88" s="82" t="s">
        <v>71</v>
      </c>
      <c r="D88" s="82" t="s">
        <v>127</v>
      </c>
      <c r="E88" s="82" t="s">
        <v>93</v>
      </c>
      <c r="F88" s="82" t="s">
        <v>62</v>
      </c>
      <c r="G88" s="82" t="s">
        <v>132</v>
      </c>
      <c r="H88" s="82" t="s">
        <v>81</v>
      </c>
      <c r="I88" s="215">
        <v>46</v>
      </c>
      <c r="J88" s="215">
        <v>0</v>
      </c>
      <c r="K88" s="215">
        <v>0</v>
      </c>
    </row>
    <row r="89" spans="1:11">
      <c r="A89" s="120" t="s">
        <v>247</v>
      </c>
      <c r="B89" s="121" t="s">
        <v>241</v>
      </c>
      <c r="C89" s="82" t="s">
        <v>71</v>
      </c>
      <c r="D89" s="82" t="s">
        <v>123</v>
      </c>
      <c r="E89" s="82" t="s">
        <v>93</v>
      </c>
      <c r="F89" s="82" t="s">
        <v>62</v>
      </c>
      <c r="G89" s="82" t="s">
        <v>124</v>
      </c>
      <c r="H89" s="82"/>
      <c r="I89" s="215">
        <f>I90</f>
        <v>9.9</v>
      </c>
      <c r="J89" s="215">
        <v>0</v>
      </c>
      <c r="K89" s="215">
        <v>0</v>
      </c>
    </row>
    <row r="90" spans="1:11" ht="23.25" customHeight="1">
      <c r="A90" s="120" t="s">
        <v>80</v>
      </c>
      <c r="B90" s="121" t="s">
        <v>241</v>
      </c>
      <c r="C90" s="82" t="s">
        <v>71</v>
      </c>
      <c r="D90" s="82" t="s">
        <v>123</v>
      </c>
      <c r="E90" s="82" t="s">
        <v>93</v>
      </c>
      <c r="F90" s="82" t="s">
        <v>62</v>
      </c>
      <c r="G90" s="82" t="s">
        <v>124</v>
      </c>
      <c r="H90" s="82" t="s">
        <v>81</v>
      </c>
      <c r="I90" s="215">
        <v>9.9</v>
      </c>
      <c r="J90" s="215">
        <v>0</v>
      </c>
      <c r="K90" s="215">
        <v>0</v>
      </c>
    </row>
    <row r="91" spans="1:11" ht="21.75" hidden="1">
      <c r="A91" s="120" t="s">
        <v>80</v>
      </c>
      <c r="B91" s="121" t="s">
        <v>241</v>
      </c>
      <c r="C91" s="82" t="s">
        <v>71</v>
      </c>
      <c r="D91" s="82" t="s">
        <v>123</v>
      </c>
      <c r="E91" s="82" t="s">
        <v>93</v>
      </c>
      <c r="F91" s="82" t="s">
        <v>62</v>
      </c>
      <c r="G91" s="82" t="s">
        <v>248</v>
      </c>
      <c r="H91" s="82"/>
      <c r="I91" s="215">
        <f>I92</f>
        <v>0</v>
      </c>
      <c r="J91" s="215">
        <f>J92</f>
        <v>0</v>
      </c>
      <c r="K91" s="215">
        <f>K92</f>
        <v>0</v>
      </c>
    </row>
    <row r="92" spans="1:11" ht="24" hidden="1">
      <c r="A92" s="120" t="str">
        <f>A91</f>
        <v>Прочая закупка товаров, работ и услуг для обеспечения государственных (муниципальных) нужд</v>
      </c>
      <c r="B92" s="121" t="s">
        <v>241</v>
      </c>
      <c r="C92" s="82" t="s">
        <v>71</v>
      </c>
      <c r="D92" s="82" t="s">
        <v>123</v>
      </c>
      <c r="E92" s="82" t="s">
        <v>93</v>
      </c>
      <c r="F92" s="82" t="s">
        <v>62</v>
      </c>
      <c r="G92" s="82" t="s">
        <v>248</v>
      </c>
      <c r="H92" s="82" t="s">
        <v>125</v>
      </c>
      <c r="I92" s="215"/>
      <c r="J92" s="215"/>
      <c r="K92" s="215"/>
    </row>
    <row r="93" spans="1:11" s="67" customFormat="1" ht="24.75" customHeight="1">
      <c r="A93" s="227" t="s">
        <v>134</v>
      </c>
      <c r="B93" s="121" t="s">
        <v>241</v>
      </c>
      <c r="C93" s="64" t="s">
        <v>135</v>
      </c>
      <c r="D93" s="65"/>
      <c r="E93" s="65"/>
      <c r="F93" s="65"/>
      <c r="G93" s="65"/>
      <c r="H93" s="65"/>
      <c r="I93" s="207">
        <f>I94</f>
        <v>6</v>
      </c>
      <c r="J93" s="207">
        <f>J98+J95</f>
        <v>0</v>
      </c>
      <c r="K93" s="207">
        <f>K98+K95</f>
        <v>0</v>
      </c>
    </row>
    <row r="94" spans="1:11" s="67" customFormat="1" ht="26.25" customHeight="1">
      <c r="A94" s="230" t="str">
        <f>A92</f>
        <v>Прочая закупка товаров, работ и услуг для обеспечения государственных (муниципальных) нужд</v>
      </c>
      <c r="B94" s="121" t="s">
        <v>241</v>
      </c>
      <c r="C94" s="140" t="s">
        <v>135</v>
      </c>
      <c r="D94" s="140" t="s">
        <v>56</v>
      </c>
      <c r="E94" s="140" t="s">
        <v>93</v>
      </c>
      <c r="F94" s="140" t="s">
        <v>62</v>
      </c>
      <c r="G94" s="140" t="s">
        <v>138</v>
      </c>
      <c r="H94" s="140" t="s">
        <v>81</v>
      </c>
      <c r="I94" s="142">
        <v>6</v>
      </c>
      <c r="J94" s="142">
        <v>0</v>
      </c>
      <c r="K94" s="142">
        <v>0</v>
      </c>
    </row>
    <row r="95" spans="1:11" s="234" customFormat="1" ht="12.75" hidden="1">
      <c r="A95" s="231" t="s">
        <v>136</v>
      </c>
      <c r="B95" s="121" t="s">
        <v>241</v>
      </c>
      <c r="C95" s="101" t="s">
        <v>135</v>
      </c>
      <c r="D95" s="102" t="s">
        <v>58</v>
      </c>
      <c r="E95" s="232"/>
      <c r="F95" s="232"/>
      <c r="G95" s="232"/>
      <c r="H95" s="232"/>
      <c r="I95" s="233">
        <f>I96+I97</f>
        <v>0</v>
      </c>
      <c r="J95" s="233">
        <f>J96+J97</f>
        <v>0</v>
      </c>
      <c r="K95" s="233">
        <f>K96+K97</f>
        <v>0</v>
      </c>
    </row>
    <row r="96" spans="1:11" s="67" customFormat="1" ht="24" hidden="1">
      <c r="A96" s="120" t="s">
        <v>130</v>
      </c>
      <c r="B96" s="121" t="s">
        <v>241</v>
      </c>
      <c r="C96" s="82" t="s">
        <v>135</v>
      </c>
      <c r="D96" s="82" t="s">
        <v>58</v>
      </c>
      <c r="E96" s="82" t="s">
        <v>93</v>
      </c>
      <c r="F96" s="82" t="s">
        <v>62</v>
      </c>
      <c r="G96" s="82" t="s">
        <v>137</v>
      </c>
      <c r="H96" s="82" t="s">
        <v>131</v>
      </c>
      <c r="I96" s="215"/>
      <c r="J96" s="215"/>
      <c r="K96" s="215"/>
    </row>
    <row r="97" spans="1:11" s="67" customFormat="1" ht="24" hidden="1">
      <c r="A97" s="120" t="s">
        <v>80</v>
      </c>
      <c r="B97" s="121" t="s">
        <v>241</v>
      </c>
      <c r="C97" s="82" t="s">
        <v>135</v>
      </c>
      <c r="D97" s="82" t="s">
        <v>58</v>
      </c>
      <c r="E97" s="82" t="s">
        <v>93</v>
      </c>
      <c r="F97" s="82" t="s">
        <v>62</v>
      </c>
      <c r="G97" s="82" t="s">
        <v>137</v>
      </c>
      <c r="H97" s="82" t="s">
        <v>81</v>
      </c>
      <c r="I97" s="215"/>
      <c r="J97" s="215"/>
      <c r="K97" s="215"/>
    </row>
    <row r="98" spans="1:11" s="71" customFormat="1" ht="15">
      <c r="A98" s="208" t="s">
        <v>143</v>
      </c>
      <c r="B98" s="121" t="s">
        <v>241</v>
      </c>
      <c r="C98" s="69" t="s">
        <v>135</v>
      </c>
      <c r="D98" s="69" t="s">
        <v>114</v>
      </c>
      <c r="E98" s="69"/>
      <c r="F98" s="69"/>
      <c r="G98" s="69"/>
      <c r="H98" s="69"/>
      <c r="I98" s="209">
        <f t="shared" ref="I98:K99" si="8">I99</f>
        <v>46.1</v>
      </c>
      <c r="J98" s="209">
        <f t="shared" si="8"/>
        <v>0</v>
      </c>
      <c r="K98" s="209">
        <f t="shared" si="8"/>
        <v>0</v>
      </c>
    </row>
    <row r="99" spans="1:11" ht="22.5">
      <c r="A99" s="210" t="s">
        <v>96</v>
      </c>
      <c r="B99" s="121" t="s">
        <v>241</v>
      </c>
      <c r="C99" s="73" t="s">
        <v>135</v>
      </c>
      <c r="D99" s="73" t="s">
        <v>114</v>
      </c>
      <c r="E99" s="73" t="s">
        <v>93</v>
      </c>
      <c r="F99" s="73" t="s">
        <v>61</v>
      </c>
      <c r="G99" s="73"/>
      <c r="H99" s="73"/>
      <c r="I99" s="211">
        <f t="shared" si="8"/>
        <v>46.1</v>
      </c>
      <c r="J99" s="211">
        <f t="shared" si="8"/>
        <v>0</v>
      </c>
      <c r="K99" s="211">
        <f t="shared" si="8"/>
        <v>0</v>
      </c>
    </row>
    <row r="100" spans="1:11" ht="22.5">
      <c r="A100" s="228" t="s">
        <v>97</v>
      </c>
      <c r="B100" s="121" t="s">
        <v>241</v>
      </c>
      <c r="C100" s="76" t="s">
        <v>135</v>
      </c>
      <c r="D100" s="76" t="s">
        <v>114</v>
      </c>
      <c r="E100" s="76" t="s">
        <v>93</v>
      </c>
      <c r="F100" s="76" t="s">
        <v>62</v>
      </c>
      <c r="G100" s="76"/>
      <c r="H100" s="76"/>
      <c r="I100" s="229">
        <f>I101+I112+I113+I115+I111</f>
        <v>46.1</v>
      </c>
      <c r="J100" s="229">
        <f>J101+J112+J113+J115+J111</f>
        <v>0</v>
      </c>
      <c r="K100" s="229">
        <f>K101+K112+K113+K115+K111</f>
        <v>0</v>
      </c>
    </row>
    <row r="101" spans="1:11" ht="14.25" customHeight="1">
      <c r="A101" s="214" t="s">
        <v>144</v>
      </c>
      <c r="B101" s="121" t="s">
        <v>241</v>
      </c>
      <c r="C101" s="79" t="s">
        <v>135</v>
      </c>
      <c r="D101" s="79" t="s">
        <v>114</v>
      </c>
      <c r="E101" s="79" t="s">
        <v>93</v>
      </c>
      <c r="F101" s="79" t="s">
        <v>62</v>
      </c>
      <c r="G101" s="79" t="s">
        <v>145</v>
      </c>
      <c r="H101" s="79"/>
      <c r="I101" s="213">
        <f>SUM(I102:I103)</f>
        <v>23</v>
      </c>
      <c r="J101" s="213">
        <f>SUM(J102:J103)</f>
        <v>0</v>
      </c>
      <c r="K101" s="213">
        <f>SUM(K102:K103)</f>
        <v>0</v>
      </c>
    </row>
    <row r="102" spans="1:11" ht="24" hidden="1">
      <c r="A102" s="120" t="s">
        <v>130</v>
      </c>
      <c r="B102" s="121" t="s">
        <v>241</v>
      </c>
      <c r="C102" s="82" t="s">
        <v>135</v>
      </c>
      <c r="D102" s="82" t="s">
        <v>114</v>
      </c>
      <c r="E102" s="82" t="s">
        <v>93</v>
      </c>
      <c r="F102" s="82" t="s">
        <v>62</v>
      </c>
      <c r="G102" s="82" t="s">
        <v>145</v>
      </c>
      <c r="H102" s="82" t="s">
        <v>131</v>
      </c>
      <c r="I102" s="215"/>
      <c r="J102" s="215"/>
      <c r="K102" s="215"/>
    </row>
    <row r="103" spans="1:11" ht="24">
      <c r="A103" s="120" t="s">
        <v>80</v>
      </c>
      <c r="B103" s="121" t="s">
        <v>241</v>
      </c>
      <c r="C103" s="82" t="s">
        <v>135</v>
      </c>
      <c r="D103" s="82" t="s">
        <v>114</v>
      </c>
      <c r="E103" s="82" t="s">
        <v>93</v>
      </c>
      <c r="F103" s="82" t="s">
        <v>62</v>
      </c>
      <c r="G103" s="82" t="s">
        <v>145</v>
      </c>
      <c r="H103" s="82" t="s">
        <v>81</v>
      </c>
      <c r="I103" s="215">
        <v>23</v>
      </c>
      <c r="J103" s="215">
        <v>0</v>
      </c>
      <c r="K103" s="215">
        <v>0</v>
      </c>
    </row>
    <row r="104" spans="1:11" ht="1.5" customHeight="1">
      <c r="A104" s="214" t="s">
        <v>146</v>
      </c>
      <c r="B104" s="121" t="s">
        <v>241</v>
      </c>
      <c r="C104" s="79" t="s">
        <v>135</v>
      </c>
      <c r="D104" s="79" t="s">
        <v>114</v>
      </c>
      <c r="E104" s="79" t="s">
        <v>93</v>
      </c>
      <c r="F104" s="79" t="s">
        <v>62</v>
      </c>
      <c r="G104" s="79" t="s">
        <v>147</v>
      </c>
      <c r="H104" s="79"/>
      <c r="I104" s="213">
        <f>SUM(I105:I106)</f>
        <v>0</v>
      </c>
      <c r="J104" s="213">
        <f>SUM(J105:J106)</f>
        <v>0</v>
      </c>
      <c r="K104" s="213">
        <f>SUM(K105:K106)</f>
        <v>0</v>
      </c>
    </row>
    <row r="105" spans="1:11" ht="24" hidden="1">
      <c r="A105" s="120" t="s">
        <v>130</v>
      </c>
      <c r="B105" s="121" t="s">
        <v>241</v>
      </c>
      <c r="C105" s="82" t="s">
        <v>135</v>
      </c>
      <c r="D105" s="82" t="s">
        <v>114</v>
      </c>
      <c r="E105" s="82" t="s">
        <v>93</v>
      </c>
      <c r="F105" s="82" t="s">
        <v>62</v>
      </c>
      <c r="G105" s="82" t="s">
        <v>147</v>
      </c>
      <c r="H105" s="82" t="s">
        <v>131</v>
      </c>
      <c r="I105" s="215"/>
      <c r="J105" s="215"/>
      <c r="K105" s="215"/>
    </row>
    <row r="106" spans="1:11" ht="24" hidden="1">
      <c r="A106" s="120" t="s">
        <v>80</v>
      </c>
      <c r="B106" s="121" t="s">
        <v>241</v>
      </c>
      <c r="C106" s="82" t="s">
        <v>135</v>
      </c>
      <c r="D106" s="82" t="s">
        <v>114</v>
      </c>
      <c r="E106" s="82" t="s">
        <v>93</v>
      </c>
      <c r="F106" s="82" t="s">
        <v>62</v>
      </c>
      <c r="G106" s="82" t="s">
        <v>147</v>
      </c>
      <c r="H106" s="82" t="s">
        <v>81</v>
      </c>
      <c r="I106" s="215"/>
      <c r="J106" s="215"/>
      <c r="K106" s="215"/>
    </row>
    <row r="107" spans="1:11" ht="15" hidden="1">
      <c r="A107" s="214" t="s">
        <v>148</v>
      </c>
      <c r="B107" s="121" t="s">
        <v>241</v>
      </c>
      <c r="C107" s="79" t="s">
        <v>135</v>
      </c>
      <c r="D107" s="79" t="s">
        <v>114</v>
      </c>
      <c r="E107" s="79" t="s">
        <v>93</v>
      </c>
      <c r="F107" s="79" t="s">
        <v>62</v>
      </c>
      <c r="G107" s="79" t="s">
        <v>149</v>
      </c>
      <c r="H107" s="79"/>
      <c r="I107" s="213">
        <f>SUM(I108:I109)</f>
        <v>0</v>
      </c>
      <c r="J107" s="213">
        <f>SUM(J108:J109)</f>
        <v>0</v>
      </c>
      <c r="K107" s="213">
        <f>SUM(K108:K109)</f>
        <v>0</v>
      </c>
    </row>
    <row r="108" spans="1:11" ht="24" hidden="1">
      <c r="A108" s="120" t="s">
        <v>130</v>
      </c>
      <c r="B108" s="121" t="s">
        <v>241</v>
      </c>
      <c r="C108" s="82" t="s">
        <v>135</v>
      </c>
      <c r="D108" s="82" t="s">
        <v>114</v>
      </c>
      <c r="E108" s="82" t="s">
        <v>93</v>
      </c>
      <c r="F108" s="82" t="s">
        <v>62</v>
      </c>
      <c r="G108" s="82" t="s">
        <v>149</v>
      </c>
      <c r="H108" s="82" t="s">
        <v>131</v>
      </c>
      <c r="I108" s="215"/>
      <c r="J108" s="215"/>
      <c r="K108" s="215"/>
    </row>
    <row r="109" spans="1:11" ht="24" hidden="1">
      <c r="A109" s="120" t="s">
        <v>80</v>
      </c>
      <c r="B109" s="121" t="s">
        <v>241</v>
      </c>
      <c r="C109" s="82" t="s">
        <v>135</v>
      </c>
      <c r="D109" s="82" t="s">
        <v>114</v>
      </c>
      <c r="E109" s="82" t="s">
        <v>93</v>
      </c>
      <c r="F109" s="82" t="s">
        <v>62</v>
      </c>
      <c r="G109" s="82" t="s">
        <v>149</v>
      </c>
      <c r="H109" s="82" t="s">
        <v>81</v>
      </c>
      <c r="I109" s="215"/>
      <c r="J109" s="215"/>
      <c r="K109" s="215"/>
    </row>
    <row r="110" spans="1:11" ht="21">
      <c r="A110" s="214" t="s">
        <v>150</v>
      </c>
      <c r="B110" s="121" t="s">
        <v>241</v>
      </c>
      <c r="C110" s="79" t="s">
        <v>135</v>
      </c>
      <c r="D110" s="79" t="s">
        <v>114</v>
      </c>
      <c r="E110" s="79" t="s">
        <v>93</v>
      </c>
      <c r="F110" s="79" t="s">
        <v>62</v>
      </c>
      <c r="G110" s="79" t="s">
        <v>151</v>
      </c>
      <c r="H110" s="79"/>
      <c r="I110" s="213">
        <f>SUM(I111:I112)</f>
        <v>23</v>
      </c>
      <c r="J110" s="213">
        <f>SUM(J111:J112)</f>
        <v>0</v>
      </c>
      <c r="K110" s="213">
        <f>SUM(K111:K112)</f>
        <v>0</v>
      </c>
    </row>
    <row r="111" spans="1:11" ht="1.5" customHeight="1">
      <c r="A111" s="120" t="s">
        <v>130</v>
      </c>
      <c r="B111" s="121" t="s">
        <v>241</v>
      </c>
      <c r="C111" s="82" t="s">
        <v>135</v>
      </c>
      <c r="D111" s="82" t="s">
        <v>114</v>
      </c>
      <c r="E111" s="82" t="s">
        <v>93</v>
      </c>
      <c r="F111" s="82" t="s">
        <v>62</v>
      </c>
      <c r="G111" s="82" t="s">
        <v>151</v>
      </c>
      <c r="H111" s="82" t="s">
        <v>131</v>
      </c>
      <c r="I111" s="215"/>
      <c r="J111" s="215"/>
      <c r="K111" s="215"/>
    </row>
    <row r="112" spans="1:11" ht="24">
      <c r="A112" s="120" t="s">
        <v>80</v>
      </c>
      <c r="B112" s="121" t="s">
        <v>241</v>
      </c>
      <c r="C112" s="82" t="s">
        <v>135</v>
      </c>
      <c r="D112" s="82" t="s">
        <v>114</v>
      </c>
      <c r="E112" s="82" t="s">
        <v>93</v>
      </c>
      <c r="F112" s="82" t="s">
        <v>62</v>
      </c>
      <c r="G112" s="82" t="s">
        <v>151</v>
      </c>
      <c r="H112" s="82" t="s">
        <v>81</v>
      </c>
      <c r="I112" s="215">
        <v>23</v>
      </c>
      <c r="J112" s="215">
        <v>0</v>
      </c>
      <c r="K112" s="215">
        <v>0</v>
      </c>
    </row>
    <row r="113" spans="1:11" ht="27" customHeight="1">
      <c r="A113" s="120" t="s">
        <v>80</v>
      </c>
      <c r="B113" s="121" t="s">
        <v>241</v>
      </c>
      <c r="C113" s="82" t="s">
        <v>135</v>
      </c>
      <c r="D113" s="82" t="s">
        <v>114</v>
      </c>
      <c r="E113" s="82" t="s">
        <v>93</v>
      </c>
      <c r="F113" s="82" t="s">
        <v>62</v>
      </c>
      <c r="G113" s="82" t="s">
        <v>152</v>
      </c>
      <c r="H113" s="82"/>
      <c r="I113" s="215">
        <f>I114</f>
        <v>0.1</v>
      </c>
      <c r="J113" s="215">
        <f>J114</f>
        <v>0</v>
      </c>
      <c r="K113" s="215">
        <f>K114</f>
        <v>0</v>
      </c>
    </row>
    <row r="114" spans="1:11" ht="24">
      <c r="A114" s="120" t="s">
        <v>80</v>
      </c>
      <c r="B114" s="121" t="s">
        <v>241</v>
      </c>
      <c r="C114" s="82" t="s">
        <v>135</v>
      </c>
      <c r="D114" s="82" t="s">
        <v>114</v>
      </c>
      <c r="E114" s="82" t="s">
        <v>93</v>
      </c>
      <c r="F114" s="82" t="s">
        <v>62</v>
      </c>
      <c r="G114" s="82" t="s">
        <v>152</v>
      </c>
      <c r="H114" s="82" t="s">
        <v>81</v>
      </c>
      <c r="I114" s="215">
        <v>0.1</v>
      </c>
      <c r="J114" s="215">
        <v>0</v>
      </c>
      <c r="K114" s="215">
        <v>0</v>
      </c>
    </row>
    <row r="115" spans="1:11" ht="13.5" hidden="1" customHeight="1">
      <c r="A115" s="208" t="s">
        <v>143</v>
      </c>
      <c r="B115" s="121" t="s">
        <v>241</v>
      </c>
      <c r="C115" s="82" t="s">
        <v>135</v>
      </c>
      <c r="D115" s="82" t="s">
        <v>114</v>
      </c>
      <c r="E115" s="82" t="s">
        <v>93</v>
      </c>
      <c r="F115" s="82" t="s">
        <v>62</v>
      </c>
      <c r="G115" s="82" t="s">
        <v>94</v>
      </c>
      <c r="H115" s="82"/>
      <c r="I115" s="220">
        <f>I116</f>
        <v>0</v>
      </c>
      <c r="J115" s="220">
        <f>J116</f>
        <v>0</v>
      </c>
      <c r="K115" s="220">
        <f>K116</f>
        <v>0</v>
      </c>
    </row>
    <row r="116" spans="1:11" ht="24" hidden="1">
      <c r="A116" s="120" t="s">
        <v>80</v>
      </c>
      <c r="B116" s="121" t="s">
        <v>249</v>
      </c>
      <c r="C116" s="82" t="s">
        <v>135</v>
      </c>
      <c r="D116" s="82" t="s">
        <v>114</v>
      </c>
      <c r="E116" s="82" t="s">
        <v>93</v>
      </c>
      <c r="F116" s="82" t="s">
        <v>62</v>
      </c>
      <c r="G116" s="82" t="s">
        <v>94</v>
      </c>
      <c r="H116" s="82" t="s">
        <v>81</v>
      </c>
      <c r="I116" s="215"/>
      <c r="J116" s="215"/>
      <c r="K116" s="215"/>
    </row>
    <row r="117" spans="1:11" s="67" customFormat="1" ht="0.75" customHeight="1">
      <c r="A117" s="227" t="s">
        <v>153</v>
      </c>
      <c r="B117" s="121" t="s">
        <v>249</v>
      </c>
      <c r="C117" s="64" t="s">
        <v>154</v>
      </c>
      <c r="D117" s="65"/>
      <c r="E117" s="65"/>
      <c r="F117" s="65"/>
      <c r="G117" s="65"/>
      <c r="H117" s="65"/>
      <c r="I117" s="207">
        <f>I118</f>
        <v>0</v>
      </c>
      <c r="J117" s="207">
        <f>J118</f>
        <v>0</v>
      </c>
      <c r="K117" s="207">
        <f>K118</f>
        <v>0</v>
      </c>
    </row>
    <row r="118" spans="1:11" s="71" customFormat="1" ht="15" hidden="1" customHeight="1">
      <c r="A118" s="208" t="s">
        <v>155</v>
      </c>
      <c r="B118" s="121" t="s">
        <v>249</v>
      </c>
      <c r="C118" s="69" t="s">
        <v>154</v>
      </c>
      <c r="D118" s="69" t="s">
        <v>56</v>
      </c>
      <c r="E118" s="69"/>
      <c r="F118" s="69"/>
      <c r="G118" s="69"/>
      <c r="H118" s="69"/>
      <c r="I118" s="209">
        <f>I122+I119</f>
        <v>0</v>
      </c>
      <c r="J118" s="209">
        <f>J122+J119</f>
        <v>0</v>
      </c>
      <c r="K118" s="209">
        <f>K122+K119</f>
        <v>0</v>
      </c>
    </row>
    <row r="119" spans="1:11" ht="22.5" hidden="1">
      <c r="A119" s="210" t="s">
        <v>96</v>
      </c>
      <c r="B119" s="121" t="s">
        <v>249</v>
      </c>
      <c r="C119" s="73" t="s">
        <v>154</v>
      </c>
      <c r="D119" s="73" t="s">
        <v>56</v>
      </c>
      <c r="E119" s="73" t="s">
        <v>93</v>
      </c>
      <c r="F119" s="73" t="s">
        <v>61</v>
      </c>
      <c r="G119" s="73"/>
      <c r="H119" s="73"/>
      <c r="I119" s="211">
        <f t="shared" ref="I119:K120" si="9">I120</f>
        <v>0</v>
      </c>
      <c r="J119" s="211">
        <f t="shared" si="9"/>
        <v>0</v>
      </c>
      <c r="K119" s="211">
        <f t="shared" si="9"/>
        <v>0</v>
      </c>
    </row>
    <row r="120" spans="1:11" ht="22.5" hidden="1">
      <c r="A120" s="228" t="s">
        <v>97</v>
      </c>
      <c r="B120" s="121" t="s">
        <v>249</v>
      </c>
      <c r="C120" s="76" t="s">
        <v>154</v>
      </c>
      <c r="D120" s="76" t="s">
        <v>56</v>
      </c>
      <c r="E120" s="76" t="s">
        <v>93</v>
      </c>
      <c r="F120" s="76" t="s">
        <v>62</v>
      </c>
      <c r="G120" s="76"/>
      <c r="H120" s="76"/>
      <c r="I120" s="229">
        <f t="shared" si="9"/>
        <v>0</v>
      </c>
      <c r="J120" s="229">
        <f t="shared" si="9"/>
        <v>0</v>
      </c>
      <c r="K120" s="229">
        <f t="shared" si="9"/>
        <v>0</v>
      </c>
    </row>
    <row r="121" spans="1:11" ht="36" hidden="1">
      <c r="A121" s="214" t="s">
        <v>156</v>
      </c>
      <c r="B121" s="121" t="s">
        <v>249</v>
      </c>
      <c r="C121" s="79" t="s">
        <v>154</v>
      </c>
      <c r="D121" s="79" t="s">
        <v>56</v>
      </c>
      <c r="E121" s="79" t="s">
        <v>93</v>
      </c>
      <c r="F121" s="79" t="s">
        <v>62</v>
      </c>
      <c r="G121" s="79" t="s">
        <v>157</v>
      </c>
      <c r="H121" s="79" t="s">
        <v>158</v>
      </c>
      <c r="I121" s="219"/>
      <c r="J121" s="219"/>
      <c r="K121" s="219"/>
    </row>
    <row r="122" spans="1:11" ht="24" hidden="1">
      <c r="A122" s="221" t="s">
        <v>189</v>
      </c>
      <c r="B122" s="121" t="s">
        <v>249</v>
      </c>
      <c r="C122" s="96" t="s">
        <v>154</v>
      </c>
      <c r="D122" s="96" t="s">
        <v>56</v>
      </c>
      <c r="E122" s="96"/>
      <c r="F122" s="96"/>
      <c r="G122" s="96"/>
      <c r="H122" s="96"/>
      <c r="I122" s="235">
        <f t="shared" ref="I122:K123" si="10">I123</f>
        <v>0</v>
      </c>
      <c r="J122" s="235">
        <f t="shared" si="10"/>
        <v>0</v>
      </c>
      <c r="K122" s="235">
        <f t="shared" si="10"/>
        <v>0</v>
      </c>
    </row>
    <row r="123" spans="1:11" s="150" customFormat="1" ht="21" hidden="1">
      <c r="A123" s="214" t="s">
        <v>159</v>
      </c>
      <c r="B123" s="121" t="s">
        <v>249</v>
      </c>
      <c r="C123" s="79" t="s">
        <v>154</v>
      </c>
      <c r="D123" s="79" t="s">
        <v>56</v>
      </c>
      <c r="E123" s="79" t="s">
        <v>93</v>
      </c>
      <c r="F123" s="79" t="s">
        <v>62</v>
      </c>
      <c r="G123" s="79" t="s">
        <v>250</v>
      </c>
      <c r="H123" s="79"/>
      <c r="I123" s="219">
        <f t="shared" si="10"/>
        <v>0</v>
      </c>
      <c r="J123" s="219">
        <f t="shared" si="10"/>
        <v>0</v>
      </c>
      <c r="K123" s="219">
        <f t="shared" si="10"/>
        <v>0</v>
      </c>
    </row>
    <row r="124" spans="1:11" ht="47.25" hidden="1" customHeight="1">
      <c r="A124" s="120" t="s">
        <v>251</v>
      </c>
      <c r="B124" s="121" t="s">
        <v>249</v>
      </c>
      <c r="C124" s="82" t="s">
        <v>154</v>
      </c>
      <c r="D124" s="82" t="s">
        <v>56</v>
      </c>
      <c r="E124" s="82" t="s">
        <v>93</v>
      </c>
      <c r="F124" s="82" t="s">
        <v>62</v>
      </c>
      <c r="G124" s="82" t="s">
        <v>77</v>
      </c>
      <c r="H124" s="82" t="s">
        <v>158</v>
      </c>
      <c r="I124" s="215"/>
      <c r="J124" s="215"/>
      <c r="K124" s="215"/>
    </row>
    <row r="125" spans="1:11" s="67" customFormat="1" ht="15">
      <c r="A125" s="227" t="s">
        <v>163</v>
      </c>
      <c r="B125" s="121" t="s">
        <v>241</v>
      </c>
      <c r="C125" s="64" t="s">
        <v>164</v>
      </c>
      <c r="D125" s="65"/>
      <c r="E125" s="65"/>
      <c r="F125" s="65"/>
      <c r="G125" s="65"/>
      <c r="H125" s="65"/>
      <c r="I125" s="207">
        <f t="shared" ref="I125:I130" si="11">I126</f>
        <v>97.5</v>
      </c>
      <c r="J125" s="207">
        <f t="shared" ref="J125:J130" si="12">J126</f>
        <v>97.5</v>
      </c>
      <c r="K125" s="207">
        <f t="shared" ref="K125:K130" si="13">K126</f>
        <v>97.5</v>
      </c>
    </row>
    <row r="126" spans="1:11" s="71" customFormat="1" ht="15">
      <c r="A126" s="208" t="s">
        <v>165</v>
      </c>
      <c r="B126" s="121" t="s">
        <v>241</v>
      </c>
      <c r="C126" s="69" t="s">
        <v>164</v>
      </c>
      <c r="D126" s="69" t="s">
        <v>56</v>
      </c>
      <c r="E126" s="69"/>
      <c r="F126" s="69"/>
      <c r="G126" s="69"/>
      <c r="H126" s="69"/>
      <c r="I126" s="209">
        <f t="shared" si="11"/>
        <v>97.5</v>
      </c>
      <c r="J126" s="209">
        <f t="shared" si="12"/>
        <v>97.5</v>
      </c>
      <c r="K126" s="209">
        <f t="shared" si="13"/>
        <v>97.5</v>
      </c>
    </row>
    <row r="127" spans="1:11" ht="22.5">
      <c r="A127" s="210" t="s">
        <v>96</v>
      </c>
      <c r="B127" s="121" t="s">
        <v>241</v>
      </c>
      <c r="C127" s="73" t="s">
        <v>164</v>
      </c>
      <c r="D127" s="73" t="s">
        <v>56</v>
      </c>
      <c r="E127" s="73" t="s">
        <v>93</v>
      </c>
      <c r="F127" s="73" t="s">
        <v>61</v>
      </c>
      <c r="G127" s="73"/>
      <c r="H127" s="73"/>
      <c r="I127" s="211">
        <f t="shared" si="11"/>
        <v>97.5</v>
      </c>
      <c r="J127" s="211">
        <f t="shared" si="12"/>
        <v>97.5</v>
      </c>
      <c r="K127" s="211">
        <f t="shared" si="13"/>
        <v>97.5</v>
      </c>
    </row>
    <row r="128" spans="1:11" ht="22.5">
      <c r="A128" s="228" t="s">
        <v>97</v>
      </c>
      <c r="B128" s="121" t="s">
        <v>241</v>
      </c>
      <c r="C128" s="76" t="s">
        <v>164</v>
      </c>
      <c r="D128" s="76" t="s">
        <v>56</v>
      </c>
      <c r="E128" s="76" t="s">
        <v>93</v>
      </c>
      <c r="F128" s="76" t="s">
        <v>62</v>
      </c>
      <c r="G128" s="76"/>
      <c r="H128" s="76"/>
      <c r="I128" s="229">
        <f t="shared" si="11"/>
        <v>97.5</v>
      </c>
      <c r="J128" s="229">
        <f t="shared" si="12"/>
        <v>97.5</v>
      </c>
      <c r="K128" s="229">
        <f t="shared" si="13"/>
        <v>97.5</v>
      </c>
    </row>
    <row r="129" spans="1:11" ht="21">
      <c r="A129" s="214" t="s">
        <v>166</v>
      </c>
      <c r="B129" s="121" t="s">
        <v>241</v>
      </c>
      <c r="C129" s="79" t="s">
        <v>164</v>
      </c>
      <c r="D129" s="79" t="s">
        <v>56</v>
      </c>
      <c r="E129" s="79" t="s">
        <v>93</v>
      </c>
      <c r="F129" s="79" t="s">
        <v>62</v>
      </c>
      <c r="G129" s="79" t="s">
        <v>167</v>
      </c>
      <c r="H129" s="79"/>
      <c r="I129" s="213">
        <f t="shared" si="11"/>
        <v>97.5</v>
      </c>
      <c r="J129" s="213">
        <f t="shared" si="12"/>
        <v>97.5</v>
      </c>
      <c r="K129" s="213">
        <f t="shared" si="13"/>
        <v>97.5</v>
      </c>
    </row>
    <row r="130" spans="1:11" ht="21">
      <c r="A130" s="221" t="s">
        <v>168</v>
      </c>
      <c r="B130" s="121" t="s">
        <v>241</v>
      </c>
      <c r="C130" s="96" t="s">
        <v>164</v>
      </c>
      <c r="D130" s="96" t="s">
        <v>56</v>
      </c>
      <c r="E130" s="96" t="s">
        <v>93</v>
      </c>
      <c r="F130" s="96" t="s">
        <v>62</v>
      </c>
      <c r="G130" s="96" t="s">
        <v>167</v>
      </c>
      <c r="H130" s="96"/>
      <c r="I130" s="222">
        <f t="shared" si="11"/>
        <v>97.5</v>
      </c>
      <c r="J130" s="222">
        <f t="shared" si="12"/>
        <v>97.5</v>
      </c>
      <c r="K130" s="222">
        <f t="shared" si="13"/>
        <v>97.5</v>
      </c>
    </row>
    <row r="131" spans="1:11" ht="24">
      <c r="A131" s="167" t="s">
        <v>169</v>
      </c>
      <c r="B131" s="121" t="s">
        <v>241</v>
      </c>
      <c r="C131" s="82" t="s">
        <v>164</v>
      </c>
      <c r="D131" s="82" t="s">
        <v>56</v>
      </c>
      <c r="E131" s="82" t="s">
        <v>93</v>
      </c>
      <c r="F131" s="82" t="s">
        <v>62</v>
      </c>
      <c r="G131" s="82" t="s">
        <v>167</v>
      </c>
      <c r="H131" s="82" t="s">
        <v>170</v>
      </c>
      <c r="I131" s="215">
        <v>97.5</v>
      </c>
      <c r="J131" s="215">
        <v>97.5</v>
      </c>
      <c r="K131" s="215">
        <v>97.5</v>
      </c>
    </row>
    <row r="132" spans="1:11" s="67" customFormat="1" ht="24.75">
      <c r="A132" s="227" t="s">
        <v>171</v>
      </c>
      <c r="B132" s="121" t="s">
        <v>241</v>
      </c>
      <c r="C132" s="64" t="s">
        <v>109</v>
      </c>
      <c r="D132" s="65"/>
      <c r="E132" s="65"/>
      <c r="F132" s="65"/>
      <c r="G132" s="65"/>
      <c r="H132" s="65"/>
      <c r="I132" s="207">
        <f t="shared" ref="I132:K136" si="14">I133</f>
        <v>1.4</v>
      </c>
      <c r="J132" s="207">
        <f t="shared" si="14"/>
        <v>1.4</v>
      </c>
      <c r="K132" s="207">
        <f t="shared" si="14"/>
        <v>1.4</v>
      </c>
    </row>
    <row r="133" spans="1:11" s="71" customFormat="1" ht="22.5">
      <c r="A133" s="208" t="s">
        <v>172</v>
      </c>
      <c r="B133" s="121" t="s">
        <v>241</v>
      </c>
      <c r="C133" s="69" t="s">
        <v>109</v>
      </c>
      <c r="D133" s="69" t="s">
        <v>56</v>
      </c>
      <c r="E133" s="69"/>
      <c r="F133" s="69"/>
      <c r="G133" s="69"/>
      <c r="H133" s="69"/>
      <c r="I133" s="209">
        <f t="shared" si="14"/>
        <v>1.4</v>
      </c>
      <c r="J133" s="209">
        <f t="shared" si="14"/>
        <v>1.4</v>
      </c>
      <c r="K133" s="209">
        <f t="shared" si="14"/>
        <v>1.4</v>
      </c>
    </row>
    <row r="134" spans="1:11" ht="22.5">
      <c r="A134" s="210" t="s">
        <v>96</v>
      </c>
      <c r="B134" s="121" t="s">
        <v>241</v>
      </c>
      <c r="C134" s="73" t="s">
        <v>109</v>
      </c>
      <c r="D134" s="73" t="s">
        <v>56</v>
      </c>
      <c r="E134" s="73" t="s">
        <v>93</v>
      </c>
      <c r="F134" s="73" t="s">
        <v>61</v>
      </c>
      <c r="G134" s="73"/>
      <c r="H134" s="73"/>
      <c r="I134" s="211">
        <f t="shared" si="14"/>
        <v>1.4</v>
      </c>
      <c r="J134" s="211">
        <f t="shared" si="14"/>
        <v>1.4</v>
      </c>
      <c r="K134" s="211">
        <f t="shared" si="14"/>
        <v>1.4</v>
      </c>
    </row>
    <row r="135" spans="1:11" ht="22.5">
      <c r="A135" s="228" t="s">
        <v>97</v>
      </c>
      <c r="B135" s="121" t="s">
        <v>241</v>
      </c>
      <c r="C135" s="76" t="s">
        <v>109</v>
      </c>
      <c r="D135" s="76" t="s">
        <v>56</v>
      </c>
      <c r="E135" s="76" t="s">
        <v>93</v>
      </c>
      <c r="F135" s="76" t="s">
        <v>62</v>
      </c>
      <c r="G135" s="76"/>
      <c r="H135" s="76"/>
      <c r="I135" s="229">
        <f t="shared" si="14"/>
        <v>1.4</v>
      </c>
      <c r="J135" s="229">
        <f t="shared" si="14"/>
        <v>1.4</v>
      </c>
      <c r="K135" s="229">
        <f t="shared" si="14"/>
        <v>1.4</v>
      </c>
    </row>
    <row r="136" spans="1:11">
      <c r="A136" s="214" t="s">
        <v>173</v>
      </c>
      <c r="B136" s="121" t="s">
        <v>241</v>
      </c>
      <c r="C136" s="79" t="s">
        <v>109</v>
      </c>
      <c r="D136" s="79" t="s">
        <v>56</v>
      </c>
      <c r="E136" s="79" t="s">
        <v>93</v>
      </c>
      <c r="F136" s="79" t="s">
        <v>62</v>
      </c>
      <c r="G136" s="79" t="s">
        <v>174</v>
      </c>
      <c r="H136" s="79"/>
      <c r="I136" s="219">
        <f t="shared" si="14"/>
        <v>1.4</v>
      </c>
      <c r="J136" s="219">
        <f t="shared" si="14"/>
        <v>1.4</v>
      </c>
      <c r="K136" s="219">
        <f t="shared" si="14"/>
        <v>1.4</v>
      </c>
    </row>
    <row r="137" spans="1:11">
      <c r="A137" s="120" t="s">
        <v>175</v>
      </c>
      <c r="B137" s="121" t="s">
        <v>241</v>
      </c>
      <c r="C137" s="82" t="s">
        <v>109</v>
      </c>
      <c r="D137" s="82" t="s">
        <v>56</v>
      </c>
      <c r="E137" s="82" t="s">
        <v>93</v>
      </c>
      <c r="F137" s="82" t="s">
        <v>62</v>
      </c>
      <c r="G137" s="82" t="s">
        <v>174</v>
      </c>
      <c r="H137" s="82" t="s">
        <v>252</v>
      </c>
      <c r="I137" s="215">
        <v>1.4</v>
      </c>
      <c r="J137" s="215">
        <v>1.4</v>
      </c>
      <c r="K137" s="215">
        <v>1.4</v>
      </c>
    </row>
    <row r="138" spans="1:11">
      <c r="A138" s="120"/>
      <c r="B138" s="121"/>
      <c r="C138" s="82"/>
      <c r="D138" s="82"/>
      <c r="E138" s="82"/>
      <c r="F138" s="82"/>
      <c r="G138" s="82"/>
      <c r="H138" s="82"/>
      <c r="I138" s="215"/>
      <c r="J138" s="215"/>
      <c r="K138" s="215"/>
    </row>
  </sheetData>
  <sheetProtection selectLockedCells="1" selectUnlockedCells="1"/>
  <mergeCells count="4">
    <mergeCell ref="B2:I2"/>
    <mergeCell ref="B6:G6"/>
    <mergeCell ref="A8:I8"/>
    <mergeCell ref="E10:G10"/>
  </mergeCells>
  <conditionalFormatting sqref="C71:H71 B72:H74 A61:A69 C61:H67 C81:H92 C126:H131 A126:A131 C96:H116 G23:H25 A96:A116 A118:A124 C118:H124 A71:A79 C75:H79 A81:A92 C69:H69 A133:A138 C133:H138 C14:H22 A14:A59 C26:H59">
    <cfRule type="expression" dxfId="34" priority="1" stopIfTrue="1">
      <formula>$G14=""</formula>
    </cfRule>
    <cfRule type="expression" dxfId="33" priority="2" stopIfTrue="1">
      <formula>#REF!&lt;&gt;""</formula>
    </cfRule>
    <cfRule type="expression" dxfId="32" priority="3" stopIfTrue="1">
      <formula>AND($H14="",$G14&lt;&gt;"")</formula>
    </cfRule>
  </conditionalFormatting>
  <conditionalFormatting sqref="C11:G12 B11:B13 A11 A70:I70 A60:I60 A117:I117 A125:I125 A132:I132 A13:I13 B18:B22 B67 B69 A80:I80 B118:B138 A93:A95 C93:K95 B81:B116 B26:B65">
    <cfRule type="expression" dxfId="31" priority="4" stopIfTrue="1">
      <formula>$C11=""</formula>
    </cfRule>
    <cfRule type="expression" dxfId="30" priority="5" stopIfTrue="1">
      <formula>$D11&lt;&gt;""</formula>
    </cfRule>
  </conditionalFormatting>
  <conditionalFormatting sqref="A12">
    <cfRule type="expression" dxfId="29" priority="6" stopIfTrue="1">
      <formula>$B12=""</formula>
    </cfRule>
    <cfRule type="expression" dxfId="28" priority="7" stopIfTrue="1">
      <formula>$C12&lt;&gt;""</formula>
    </cfRule>
  </conditionalFormatting>
  <conditionalFormatting sqref="C23:F25">
    <cfRule type="expression" dxfId="27" priority="8" stopIfTrue="1">
      <formula>$G23=""</formula>
    </cfRule>
    <cfRule type="expression" dxfId="26" priority="9" stopIfTrue="1">
      <formula>#REF!&lt;&gt;""</formula>
    </cfRule>
    <cfRule type="expression" dxfId="25" priority="10" stopIfTrue="1">
      <formula>AND($H23="",$G23&lt;&gt;"")</formula>
    </cfRule>
  </conditionalFormatting>
  <conditionalFormatting sqref="I1">
    <cfRule type="expression" dxfId="24" priority="11" stopIfTrue="1">
      <formula>$G1&lt;&gt;""</formula>
    </cfRule>
  </conditionalFormatting>
  <conditionalFormatting sqref="I6">
    <cfRule type="expression" dxfId="23" priority="12" stopIfTrue="1">
      <formula>#REF!&lt;&gt;""</formula>
    </cfRule>
  </conditionalFormatting>
  <conditionalFormatting sqref="C68:H68">
    <cfRule type="expression" dxfId="22" priority="13" stopIfTrue="1">
      <formula>$G68=""</formula>
    </cfRule>
    <cfRule type="expression" dxfId="21" priority="14" stopIfTrue="1">
      <formula>#REF!&lt;&gt;""</formula>
    </cfRule>
    <cfRule type="expression" dxfId="20" priority="15" stopIfTrue="1">
      <formula>AND($H68="",$G68&lt;&gt;"")</formula>
    </cfRule>
  </conditionalFormatting>
  <conditionalFormatting sqref="J13 J70 J60 J80 J117 J125 J132">
    <cfRule type="expression" dxfId="19" priority="16" stopIfTrue="1">
      <formula>$C13=""</formula>
    </cfRule>
    <cfRule type="expression" dxfId="18" priority="17" stopIfTrue="1">
      <formula>$D13&lt;&gt;""</formula>
    </cfRule>
  </conditionalFormatting>
  <conditionalFormatting sqref="K13 K70 K60 K80 K117 K125 K132">
    <cfRule type="expression" dxfId="17" priority="18" stopIfTrue="1">
      <formula>$C13=""</formula>
    </cfRule>
    <cfRule type="expression" dxfId="16" priority="19" stopIfTrue="1">
      <formula>$D13&lt;&gt;""</formula>
    </cfRule>
  </conditionalFormatting>
  <conditionalFormatting sqref="B14">
    <cfRule type="expression" dxfId="15" priority="20" stopIfTrue="1">
      <formula>$C14=""</formula>
    </cfRule>
    <cfRule type="expression" dxfId="14" priority="21" stopIfTrue="1">
      <formula>$D14&lt;&gt;""</formula>
    </cfRule>
  </conditionalFormatting>
  <conditionalFormatting sqref="B15">
    <cfRule type="expression" dxfId="13" priority="22" stopIfTrue="1">
      <formula>$C15=""</formula>
    </cfRule>
    <cfRule type="expression" dxfId="12" priority="23" stopIfTrue="1">
      <formula>$D15&lt;&gt;""</formula>
    </cfRule>
  </conditionalFormatting>
  <conditionalFormatting sqref="B16">
    <cfRule type="expression" dxfId="11" priority="24" stopIfTrue="1">
      <formula>$C16=""</formula>
    </cfRule>
    <cfRule type="expression" dxfId="10" priority="25" stopIfTrue="1">
      <formula>$D16&lt;&gt;""</formula>
    </cfRule>
  </conditionalFormatting>
  <conditionalFormatting sqref="B17">
    <cfRule type="expression" dxfId="9" priority="26" stopIfTrue="1">
      <formula>$C17=""</formula>
    </cfRule>
    <cfRule type="expression" dxfId="8" priority="27" stopIfTrue="1">
      <formula>$D17&lt;&gt;""</formula>
    </cfRule>
  </conditionalFormatting>
  <conditionalFormatting sqref="B23">
    <cfRule type="expression" dxfId="7" priority="28" stopIfTrue="1">
      <formula>$C23=""</formula>
    </cfRule>
    <cfRule type="expression" dxfId="6" priority="29" stopIfTrue="1">
      <formula>$D23&lt;&gt;""</formula>
    </cfRule>
  </conditionalFormatting>
  <conditionalFormatting sqref="B24">
    <cfRule type="expression" dxfId="5" priority="30" stopIfTrue="1">
      <formula>$C24=""</formula>
    </cfRule>
    <cfRule type="expression" dxfId="4" priority="31" stopIfTrue="1">
      <formula>$D24&lt;&gt;""</formula>
    </cfRule>
  </conditionalFormatting>
  <conditionalFormatting sqref="B25">
    <cfRule type="expression" dxfId="3" priority="32" stopIfTrue="1">
      <formula>$C25=""</formula>
    </cfRule>
    <cfRule type="expression" dxfId="2" priority="33" stopIfTrue="1">
      <formula>$D25&lt;&gt;""</formula>
    </cfRule>
  </conditionalFormatting>
  <conditionalFormatting sqref="B68">
    <cfRule type="expression" dxfId="1" priority="34" stopIfTrue="1">
      <formula>$C68=""</formula>
    </cfRule>
    <cfRule type="expression" dxfId="0" priority="35" stopIfTrue="1">
      <formula>$D68&lt;&gt;""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fitToHeight="3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3</vt:lpstr>
      <vt:lpstr>4</vt:lpstr>
      <vt:lpstr>5</vt:lpstr>
      <vt:lpstr>6</vt:lpstr>
      <vt:lpstr>000</vt:lpstr>
      <vt:lpstr>'5'!Excel_BuiltIn__FilterDatabase</vt:lpstr>
      <vt:lpstr>'4'!Excel_BuiltIn_Print_Area</vt:lpstr>
      <vt:lpstr>'5'!Excel_BuiltIn_Print_Area</vt:lpstr>
      <vt:lpstr>'5'!Excel_BuiltIn_Print_Titles</vt:lpstr>
      <vt:lpstr>'5'!Заголовки_для_печати</vt:lpstr>
      <vt:lpstr>'4'!Область_печати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Николаевна Ломаткина</dc:creator>
  <cp:lastModifiedBy>Юлия Николаевна Майданова</cp:lastModifiedBy>
  <cp:lastPrinted>2020-12-14T07:40:51Z</cp:lastPrinted>
  <dcterms:created xsi:type="dcterms:W3CDTF">2020-12-10T10:48:42Z</dcterms:created>
  <dcterms:modified xsi:type="dcterms:W3CDTF">2020-12-14T07:41:18Z</dcterms:modified>
</cp:coreProperties>
</file>